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095" windowWidth="29040" windowHeight="5955" tabRatio="778" activeTab="0"/>
  </bookViews>
  <sheets>
    <sheet name="PGNiG Group" sheetId="1" r:id="rId1"/>
    <sheet name="MSSF 15 changes in presentation" sheetId="2" r:id="rId2"/>
    <sheet name="P&amp;L" sheetId="3" r:id="rId3"/>
    <sheet name="Balance sheet" sheetId="4" r:id="rId4"/>
    <sheet name="Cash flows" sheetId="5" r:id="rId5"/>
    <sheet name="Revenue" sheetId="6" r:id="rId6"/>
    <sheet name="Operating costs" sheetId="7" r:id="rId7"/>
    <sheet name="Hedging" sheetId="8" r:id="rId8"/>
    <sheet name="Semi-annual segments" sheetId="9" r:id="rId9"/>
    <sheet name="Segments quarterly" sheetId="10" r:id="rId10"/>
    <sheet name="Segments 2017" sheetId="11" r:id="rId11"/>
    <sheet name="Segment E&amp;P quarterly 2017-18" sheetId="12" r:id="rId12"/>
    <sheet name="Segment T&amp;S quarterly 2017-18" sheetId="13" r:id="rId13"/>
    <sheet name="Segment D quarterly 2017-18" sheetId="14" r:id="rId14"/>
    <sheet name="Segment Gen quarterly 2017-18" sheetId="15" r:id="rId15"/>
    <sheet name="Segment Oth quarterly 2017-18" sheetId="16" r:id="rId16"/>
    <sheet name="Operating data" sheetId="17" r:id="rId17"/>
    <sheet name="Customer Groups 2013-2018" sheetId="18" r:id="rId18"/>
  </sheets>
  <definedNames>
    <definedName name="_xlfn.IFERROR" hidden="1">#NAME?</definedName>
    <definedName name="_xlnm.Print_Area" localSheetId="3">'Balance sheet'!$B$2:$R$52</definedName>
    <definedName name="_xlnm.Print_Area" localSheetId="4">'Cash flows'!$B$2:$K$42</definedName>
    <definedName name="_xlnm.Print_Area" localSheetId="17">'Customer Groups 2013-2018'!$B$2:$S$17</definedName>
    <definedName name="_xlnm.Print_Area" localSheetId="7">'Hedging'!$B$2:$I$41</definedName>
    <definedName name="_xlnm.Print_Area" localSheetId="1">'MSSF 15 changes in presentation'!$B$2:$T$7</definedName>
    <definedName name="_xlnm.Print_Area" localSheetId="6">'Operating costs'!$B$2:$U$33</definedName>
    <definedName name="_xlnm.Print_Area" localSheetId="16">'Operating data'!$B$2:$S$53</definedName>
    <definedName name="_xlnm.Print_Area" localSheetId="2">'P&amp;L'!$B$2:$AD$29</definedName>
    <definedName name="_xlnm.Print_Area" localSheetId="0">'PGNiG Group'!$A$1:$C$31</definedName>
    <definedName name="_xlnm.Print_Area" localSheetId="5">'Revenue'!$B$2:$U$27</definedName>
    <definedName name="_xlnm.Print_Area" localSheetId="13">'Segment D quarterly 2017-18'!$B$2:$O$20</definedName>
    <definedName name="_xlnm.Print_Area" localSheetId="11">'Segment E&amp;P quarterly 2017-18'!$B$2:$O$20</definedName>
    <definedName name="_xlnm.Print_Area" localSheetId="14">'Segment Gen quarterly 2017-18'!$B$2:$O$20</definedName>
    <definedName name="_xlnm.Print_Area" localSheetId="15">'Segment Oth quarterly 2017-18'!$B$2:$O$20</definedName>
    <definedName name="_xlnm.Print_Area" localSheetId="12">'Segment T&amp;S quarterly 2017-18'!$B$2:$O$20</definedName>
    <definedName name="_xlnm.Print_Area" localSheetId="10">'Segments 2017'!$B$2:$I$30</definedName>
    <definedName name="_xlnm.Print_Area" localSheetId="9">'Segments quarterly'!$B$2:$U$27</definedName>
    <definedName name="_xlnm.Print_Area" localSheetId="8">'Semi-annual segments'!$B$2:$U$28</definedName>
    <definedName name="_xlnm.Print_Titles" localSheetId="3">'Balance sheet'!$B:$B</definedName>
    <definedName name="_xlnm.Print_Titles" localSheetId="4">'Cash flows'!$B:$B</definedName>
    <definedName name="_xlnm.Print_Titles" localSheetId="17">'Customer Groups 2013-2018'!$B:$B</definedName>
    <definedName name="_xlnm.Print_Titles" localSheetId="7">'Hedging'!$B:$B</definedName>
    <definedName name="_xlnm.Print_Titles" localSheetId="1">'MSSF 15 changes in presentation'!$B:$B</definedName>
    <definedName name="_xlnm.Print_Titles" localSheetId="6">'Operating costs'!$B:$B</definedName>
    <definedName name="_xlnm.Print_Titles" localSheetId="16">'Operating data'!$B:$B</definedName>
    <definedName name="_xlnm.Print_Titles" localSheetId="2">'P&amp;L'!$B:$B</definedName>
    <definedName name="_xlnm.Print_Titles" localSheetId="5">'Revenue'!$B:$B</definedName>
    <definedName name="_xlnm.Print_Titles" localSheetId="13">'Segment D quarterly 2017-18'!$B:$B</definedName>
    <definedName name="_xlnm.Print_Titles" localSheetId="11">'Segment E&amp;P quarterly 2017-18'!$B:$B</definedName>
    <definedName name="_xlnm.Print_Titles" localSheetId="14">'Segment Gen quarterly 2017-18'!$B:$B</definedName>
    <definedName name="_xlnm.Print_Titles" localSheetId="15">'Segment Oth quarterly 2017-18'!$B:$B</definedName>
    <definedName name="_xlnm.Print_Titles" localSheetId="12">'Segment T&amp;S quarterly 2017-18'!$B:$B</definedName>
    <definedName name="_xlnm.Print_Titles" localSheetId="10">'Segments 2017'!$B:$B</definedName>
    <definedName name="_xlnm.Print_Titles" localSheetId="9">'Segments quarterly'!$B:$B</definedName>
    <definedName name="_xlnm.Print_Titles" localSheetId="8">'Semi-annual segments'!$B:$B</definedName>
  </definedNames>
  <calcPr fullCalcOnLoad="1"/>
</workbook>
</file>

<file path=xl/sharedStrings.xml><?xml version="1.0" encoding="utf-8"?>
<sst xmlns="http://schemas.openxmlformats.org/spreadsheetml/2006/main" count="1588" uniqueCount="321">
  <si>
    <t>(%)</t>
  </si>
  <si>
    <t>Q1 2011</t>
  </si>
  <si>
    <t>Q1 2012</t>
  </si>
  <si>
    <t>Q4 2012</t>
  </si>
  <si>
    <t>Q4 2011</t>
  </si>
  <si>
    <t>FY 2012</t>
  </si>
  <si>
    <t>Q3 2012</t>
  </si>
  <si>
    <t>Q2 2012</t>
  </si>
  <si>
    <t>FY 2011</t>
  </si>
  <si>
    <t>Q3 2011</t>
  </si>
  <si>
    <t>Q2 2011</t>
  </si>
  <si>
    <t>Q2 2013</t>
  </si>
  <si>
    <t>Q1 2013</t>
  </si>
  <si>
    <t>Q3 2013</t>
  </si>
  <si>
    <t>Q4 2013</t>
  </si>
  <si>
    <t>FY 2013</t>
  </si>
  <si>
    <t>Q1 2014</t>
  </si>
  <si>
    <t>Q2 2014</t>
  </si>
  <si>
    <t>FY 2014</t>
  </si>
  <si>
    <t>Q4 2014</t>
  </si>
  <si>
    <t>Q3 2014</t>
  </si>
  <si>
    <t>Q2 2015</t>
  </si>
  <si>
    <t>Q1 2015</t>
  </si>
  <si>
    <t>Q3 2015</t>
  </si>
  <si>
    <t>Q4 2015</t>
  </si>
  <si>
    <t>FY 2015</t>
  </si>
  <si>
    <t>Q1 2016</t>
  </si>
  <si>
    <t>Q2 2016</t>
  </si>
  <si>
    <t>-</t>
  </si>
  <si>
    <t xml:space="preserve">  -   </t>
  </si>
  <si>
    <t>Q3 2016</t>
  </si>
  <si>
    <t>Q4 2016</t>
  </si>
  <si>
    <t>FY 2016</t>
  </si>
  <si>
    <t xml:space="preserve">        Pakistan</t>
  </si>
  <si>
    <t xml:space="preserve">        LNG</t>
  </si>
  <si>
    <t>Consolidated statement of profit or loss</t>
  </si>
  <si>
    <t>Revenue from sale of gas</t>
  </si>
  <si>
    <t>Other revenue</t>
  </si>
  <si>
    <t>Revenue</t>
  </si>
  <si>
    <t>Cost of gas sold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</si>
  <si>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</si>
  <si>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</si>
  <si>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</si>
  <si>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</si>
  <si>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</si>
  <si>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</si>
  <si>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</si>
  <si>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</si>
  <si>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</si>
  <si>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</si>
  <si>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</si>
  <si>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</si>
  <si>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</si>
  <si>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</si>
  <si>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>(in PLN million)</t>
  </si>
  <si>
    <t>*restated</t>
  </si>
  <si>
    <t>% change
Q/Q</t>
  </si>
  <si>
    <t>Consolidated statement of financial position</t>
  </si>
  <si>
    <t>ASSETS</t>
  </si>
  <si>
    <t>Property, plant and equipment</t>
  </si>
  <si>
    <t>Intangible assets</t>
  </si>
  <si>
    <t>Deferred tax assets</t>
  </si>
  <si>
    <t>Equity-accounted investees</t>
  </si>
  <si>
    <t>Other assets</t>
  </si>
  <si>
    <t>Non-current assets</t>
  </si>
  <si>
    <t>Inventories</t>
  </si>
  <si>
    <t>Receivables</t>
  </si>
  <si>
    <t>Derivative financial instruments</t>
  </si>
  <si>
    <t>Cash and cash equivalents</t>
  </si>
  <si>
    <t>Assets held for sale</t>
  </si>
  <si>
    <t>Current assets</t>
  </si>
  <si>
    <t>Share capital and share premium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</si>
  <si>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</si>
  <si>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</si>
  <si>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</si>
  <si>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</si>
  <si>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EQUITY AND LIABILITIES</t>
  </si>
  <si>
    <t>Total equity</t>
  </si>
  <si>
    <t>Financing liabilities</t>
  </si>
  <si>
    <t>Employee benefit obligations</t>
  </si>
  <si>
    <t>Provision for well decommissioning costs</t>
  </si>
  <si>
    <t>Other provisions</t>
  </si>
  <si>
    <t>Grants</t>
  </si>
  <si>
    <t>Deferred tax liabilities</t>
  </si>
  <si>
    <t>Other liabilities</t>
  </si>
  <si>
    <t>Non-current liabilities</t>
  </si>
  <si>
    <t>Current liabilities</t>
  </si>
  <si>
    <t>TOTAL EQUITY AND LIABILITIES</t>
  </si>
  <si>
    <t>% change</t>
  </si>
  <si>
    <t>Total liabilities</t>
  </si>
  <si>
    <t>Consolidated statement of cash flows</t>
  </si>
  <si>
    <t>amount change</t>
  </si>
  <si>
    <t>amount change
Q/Q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</si>
  <si>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</si>
  <si>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</si>
  <si>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</si>
  <si>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</si>
  <si>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</si>
  <si>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>Net cash from operating activities</t>
  </si>
  <si>
    <t>Cash flows from investing activities</t>
  </si>
  <si>
    <t>Payments for acquisition of tangible exploration and evaluation assets under construction</t>
  </si>
  <si>
    <t>Payments for other property, plant and equipment and intangible assets</t>
  </si>
  <si>
    <t>Payments for shares in related entities</t>
  </si>
  <si>
    <t>Other items, net</t>
  </si>
  <si>
    <t>Net cash from investing activities</t>
  </si>
  <si>
    <t>Cash flows from financing activities</t>
  </si>
  <si>
    <t>Increase in debt</t>
  </si>
  <si>
    <t>Proceeds from derivative financial instruments</t>
  </si>
  <si>
    <t>Decrease in debt</t>
  </si>
  <si>
    <t>Net cash from financing activities</t>
  </si>
  <si>
    <t>Net cash flows</t>
  </si>
  <si>
    <t>Cash and cash equivalents at beginning of period</t>
  </si>
  <si>
    <t>Foreign exchange differences on cash and cash equivalents</t>
  </si>
  <si>
    <t>Cash and cash equivalents at end of period</t>
  </si>
  <si>
    <t xml:space="preserve">        High-methane gas</t>
  </si>
  <si>
    <t xml:space="preserve">        Nitrogen-rich gas</t>
  </si>
  <si>
    <t xml:space="preserve">        CNG</t>
  </si>
  <si>
    <t xml:space="preserve">        Propane-butane gas</t>
  </si>
  <si>
    <t>Other revenue, including: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</si>
  <si>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</si>
  <si>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</si>
  <si>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</si>
  <si>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</si>
  <si>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</si>
  <si>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</si>
  <si>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</si>
  <si>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</si>
  <si>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distribution services</t>
  </si>
  <si>
    <t xml:space="preserve">                - connection charge</t>
  </si>
  <si>
    <t xml:space="preserve">                - other</t>
  </si>
  <si>
    <t xml:space="preserve">        Other</t>
  </si>
  <si>
    <t>Total revenue</t>
  </si>
  <si>
    <t>Revenue from sale of gas and other revenue</t>
  </si>
  <si>
    <t>Revenue from sale of gas, including:</t>
  </si>
  <si>
    <t>Operating expenses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</si>
  <si>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</si>
  <si>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</si>
  <si>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</si>
  <si>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</si>
  <si>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</si>
  <si>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</si>
  <si>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</si>
  <si>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</si>
  <si>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</si>
  <si>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</si>
  <si>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</si>
  <si>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</si>
  <si>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</si>
  <si>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</si>
  <si>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intangible assets</t>
  </si>
  <si>
    <t>Total</t>
  </si>
  <si>
    <t>Gains/losses on derivative instruments and currency exchange differences</t>
  </si>
  <si>
    <t>Foreign exchange gains/losses</t>
  </si>
  <si>
    <t>related to trade payables (mailny gas purchases)</t>
  </si>
  <si>
    <t>related to loans (PGNiG subsidiaries)</t>
  </si>
  <si>
    <t>TOTAL ASSETS</t>
  </si>
  <si>
    <t>`</t>
  </si>
  <si>
    <t xml:space="preserve"> (%)</t>
  </si>
  <si>
    <t>Movements in working capital:</t>
  </si>
  <si>
    <t xml:space="preserve">    Change in receivables</t>
  </si>
  <si>
    <t xml:space="preserve">    Change in inventories</t>
  </si>
  <si>
    <t xml:space="preserve">    Change in employee benefit obligations</t>
  </si>
  <si>
    <t xml:space="preserve">    Change in provisions</t>
  </si>
  <si>
    <t xml:space="preserve">    Change in current liabilities</t>
  </si>
  <si>
    <t xml:space="preserve">    Change in deferred income</t>
  </si>
  <si>
    <r>
      <t>(TJ</t>
    </r>
    <r>
      <rPr>
        <sz val="10"/>
        <color indexed="8"/>
        <rFont val="Arial"/>
        <family val="2"/>
      </rPr>
      <t xml:space="preserve">) </t>
    </r>
  </si>
  <si>
    <t>(ths tonnes)</t>
  </si>
  <si>
    <t>Natural gas production of PGNiG Group</t>
  </si>
  <si>
    <t>High-methane gas (E)</t>
  </si>
  <si>
    <t xml:space="preserve">        Poland</t>
  </si>
  <si>
    <t xml:space="preserve">        Norway</t>
  </si>
  <si>
    <t>Nitrogen-rich gas (Ls/Lw measured as E equiv.)</t>
  </si>
  <si>
    <t>Natural gas sales of PGNiG Group</t>
  </si>
  <si>
    <t xml:space="preserve">        sales of PST outside of PGNiG Group</t>
  </si>
  <si>
    <t>Total (measured as E equivalent)</t>
  </si>
  <si>
    <t>Imports of natural gas</t>
  </si>
  <si>
    <t>Total:</t>
  </si>
  <si>
    <t xml:space="preserve">        from the East</t>
  </si>
  <si>
    <t>Gas E in underground storage facilities</t>
  </si>
  <si>
    <t>At the end</t>
  </si>
  <si>
    <t>Gas distribution volumes (in natural units)</t>
  </si>
  <si>
    <t>high-methane gas, nitrogen gas, propane-butane, coking gas</t>
  </si>
  <si>
    <t>Production of crude oil and condesate</t>
  </si>
  <si>
    <t>Sales of crude oil and condensate</t>
  </si>
  <si>
    <t>Generation</t>
  </si>
  <si>
    <t>Production heat outside of PGNiG Group</t>
  </si>
  <si>
    <t>Production power net 2nd level (for sale)</t>
  </si>
  <si>
    <t>* sales volumes include sales of LNG</t>
  </si>
  <si>
    <t>Total (measured as E equivalent)*</t>
  </si>
  <si>
    <t xml:space="preserve">* PGNiG Group (PGNiG Retail, PST, PGNiG SA without Pakistan branch) </t>
  </si>
  <si>
    <t>Gas sales volumes by customer group*</t>
  </si>
  <si>
    <t>Households</t>
  </si>
  <si>
    <t>Other industrial 
customers</t>
  </si>
  <si>
    <t xml:space="preserve">Customers of PGNiG Supply &amp; Trading </t>
  </si>
  <si>
    <t>Polish Power Exchange (PPE)</t>
  </si>
  <si>
    <t>Gas export</t>
  </si>
  <si>
    <t>Exploration and production</t>
  </si>
  <si>
    <t>Trade and storage</t>
  </si>
  <si>
    <t>Distribution</t>
  </si>
  <si>
    <t>Other</t>
  </si>
  <si>
    <t>Elimination</t>
  </si>
  <si>
    <t>Income statement</t>
  </si>
  <si>
    <t>Sales to external customers</t>
  </si>
  <si>
    <t>Intercompany sales</t>
  </si>
  <si>
    <t>Total segment revenue</t>
  </si>
  <si>
    <t>Raw and other materials used</t>
  </si>
  <si>
    <t>Employee benefits</t>
  </si>
  <si>
    <t>Contracted services</t>
  </si>
  <si>
    <t>Other operating expenses (net)</t>
  </si>
  <si>
    <t>Cost of products and services for own needs</t>
  </si>
  <si>
    <t>Total segment costs</t>
  </si>
  <si>
    <t>Profit/(loss) from  equity-accounted investees</t>
  </si>
  <si>
    <t xml:space="preserve">Expenditure on acquisition of property, plant and equipment and intangible assets </t>
  </si>
  <si>
    <t>Operating costs</t>
  </si>
  <si>
    <t>Exploration and Production</t>
  </si>
  <si>
    <t>Operating data</t>
  </si>
  <si>
    <t>Trade and Storage</t>
  </si>
  <si>
    <t>Tangible fixed assets of the segment (net value):</t>
  </si>
  <si>
    <t xml:space="preserve">     PGNiG SA</t>
  </si>
  <si>
    <t xml:space="preserve">     PGNiG Upstream Norway</t>
  </si>
  <si>
    <t>Result on system balancing (incl cost of gas for diffrence in balancing)</t>
  </si>
  <si>
    <t>Other Segments</t>
  </si>
  <si>
    <t>Gas sales volumes by customer group</t>
  </si>
  <si>
    <t>Others Segments</t>
  </si>
  <si>
    <t>Inter-segment sales</t>
  </si>
  <si>
    <t>Changes in reporting 
segment presentation</t>
  </si>
  <si>
    <t>Trade and tax payables *</t>
  </si>
  <si>
    <t>Q1 2017</t>
  </si>
  <si>
    <t>Q2 2017</t>
  </si>
  <si>
    <t>Depreciation and amortization</t>
  </si>
  <si>
    <t>Operating profit before depreciation and amortization (EBITDA)</t>
  </si>
  <si>
    <t xml:space="preserve">        Impairment losses on property, plant and equipment</t>
  </si>
  <si>
    <t xml:space="preserve">(TJ) </t>
  </si>
  <si>
    <t xml:space="preserve">(GWh) </t>
  </si>
  <si>
    <t xml:space="preserve">    Change in other assets *</t>
  </si>
  <si>
    <t>Q3 2017</t>
  </si>
  <si>
    <t>Q1-3 2017</t>
  </si>
  <si>
    <t>Q1-2 2017</t>
  </si>
  <si>
    <t>FY 2017</t>
  </si>
  <si>
    <t>Q4 2017</t>
  </si>
  <si>
    <t xml:space="preserve">(bcm) </t>
  </si>
  <si>
    <t>December 
31st 2017</t>
  </si>
  <si>
    <t xml:space="preserve"> </t>
  </si>
  <si>
    <t>Sales of natural gas directly from fields od PGNiG SA**</t>
  </si>
  <si>
    <t>** sales volumes not include sales of LNG</t>
  </si>
  <si>
    <t>transformed data</t>
  </si>
  <si>
    <t>Nitrogen plants**</t>
  </si>
  <si>
    <t>Power plants **
and heat plants</t>
  </si>
  <si>
    <t>Refineries and petrochemical**</t>
  </si>
  <si>
    <t>** reclassification volumes from position Refineries and petrochemical to Nitrogen plants and Power plants</t>
  </si>
  <si>
    <t>Q1 2018</t>
  </si>
  <si>
    <t>Q1 2017
* restated</t>
  </si>
  <si>
    <t>Payments for derivative financial instruments</t>
  </si>
  <si>
    <t xml:space="preserve">        Regasification services</t>
  </si>
  <si>
    <t>Restatement</t>
  </si>
  <si>
    <t>After
restatement</t>
  </si>
  <si>
    <t>Before 
restatement</t>
  </si>
  <si>
    <t>*Data restated for comparability in connection with the application of the new 
IFRS 9 and IFRS 15 Financial Reporting Standard with effect from 1 January 2018</t>
  </si>
  <si>
    <t xml:space="preserve">Q1 2017 
</t>
  </si>
  <si>
    <t xml:space="preserve">        Correction of gas sales on hedging transactions</t>
  </si>
  <si>
    <t>Workforce**</t>
  </si>
  <si>
    <t>**Excluding the workforce of equity-accounted investees</t>
  </si>
  <si>
    <t>Segments in Q1 2017
*restated</t>
  </si>
  <si>
    <t>Segments in Q1 2017</t>
  </si>
  <si>
    <t>Segments in Q4 2017
*restated</t>
  </si>
  <si>
    <t>Segments in Q3 2017
*restated</t>
  </si>
  <si>
    <t>Segments in Q2 2017
*restated</t>
  </si>
  <si>
    <t>Segments in Q2 2017</t>
  </si>
  <si>
    <t>Segments in Q3 2017</t>
  </si>
  <si>
    <t>Segments in Q4 2017</t>
  </si>
  <si>
    <t>Q2 2017
* restated</t>
  </si>
  <si>
    <t>Q3 2017
* restated</t>
  </si>
  <si>
    <t>Q4 2017
* restated</t>
  </si>
  <si>
    <t>FY 2017
* restated</t>
  </si>
  <si>
    <t>*** including pakistan</t>
  </si>
  <si>
    <t>Trade, services, other***</t>
  </si>
  <si>
    <r>
      <t>(mcm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</si>
  <si>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</si>
  <si>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r>
      <t>(bcm</t>
    </r>
    <r>
      <rPr>
        <sz val="10"/>
        <color indexed="8"/>
        <rFont val="Arial"/>
        <family val="2"/>
      </rPr>
      <t xml:space="preserve">) </t>
    </r>
  </si>
  <si>
    <t>* The financial data have been restated for comparability in connection with the application of the new IFRS 9 and IFRS 15 Financial Reporting Standard with effect from 1 January 2018.</t>
  </si>
  <si>
    <t>(w mln PLN)</t>
  </si>
  <si>
    <t>Impact on total income</t>
  </si>
  <si>
    <t>Reclassification of the valuation to the profit and loss account in connection with the implementation (cash flow hedge accounting)</t>
  </si>
  <si>
    <t xml:space="preserve">           including capital changes related to gas inventories</t>
  </si>
  <si>
    <t>Gains / losses on the valuation of derivatives in cash flow hedge accounting [effective part], including:</t>
  </si>
  <si>
    <t>Impact on other comprehensive income</t>
  </si>
  <si>
    <t xml:space="preserve">           raw and other materials used</t>
  </si>
  <si>
    <t xml:space="preserve">           sales revenues</t>
  </si>
  <si>
    <t>Reclassification from other comprehensive income</t>
  </si>
  <si>
    <t xml:space="preserve">           included in other operating costs</t>
  </si>
  <si>
    <t xml:space="preserve">           net financial costs</t>
  </si>
  <si>
    <t>Valuation and implementation of derivative financial instruments not covered by hedge accounting</t>
  </si>
  <si>
    <t>Changes in the presentation of 2017 data in connection with IFRS 15</t>
  </si>
  <si>
    <t>Changes regarding the presentation of reporting segments in the quarters of 2017 in connection with IFRS 15</t>
  </si>
  <si>
    <t>Financial and operating data
PGNiG Group in Q1 2016 - Q2 2018*</t>
  </si>
  <si>
    <t>Segments in H1 2017</t>
  </si>
  <si>
    <t>% change
H/H</t>
  </si>
  <si>
    <t>amount change
H/H</t>
  </si>
  <si>
    <t>Semi-annual segments</t>
  </si>
  <si>
    <t>Segments quarterly</t>
  </si>
  <si>
    <t>Segments in Q2 2018</t>
  </si>
  <si>
    <t>Segments in H1 2018</t>
  </si>
  <si>
    <t>Q2 2018</t>
  </si>
  <si>
    <t>H1 2018</t>
  </si>
  <si>
    <t>H1 2017
* restated</t>
  </si>
  <si>
    <t>amount change
Q2 2018/Q1 2018</t>
  </si>
  <si>
    <t>% change
H1 2018/H1 2017</t>
  </si>
  <si>
    <t>amount change 
H1 2018/H1 2017</t>
  </si>
  <si>
    <t>% change
Q2 2018/Q1 2017</t>
  </si>
  <si>
    <t>June 
30th 2018</t>
  </si>
  <si>
    <t>H1 2017</t>
  </si>
  <si>
    <t>% change
Q2 2018/Q2 2017</t>
  </si>
  <si>
    <t>amount change
Q2 2018/Q2 2017</t>
  </si>
  <si>
    <t>Q1-2 2018</t>
  </si>
  <si>
    <t>Segments in H1 2017
*restated</t>
  </si>
  <si>
    <t>Return</t>
  </si>
  <si>
    <t>In the second quarter of 2018, the reporting segments of the PGNiG Group changed in relation to the application of IFRS 15 and were applied retrospectively to the comparative period.</t>
  </si>
  <si>
    <t>* Including income tax of PLN 303m (2017: PLN 217m)</t>
  </si>
  <si>
    <t>Hedging reserve</t>
  </si>
  <si>
    <t>Workforce*</t>
  </si>
  <si>
    <t>*Excluding the workforce of equity-accounted investees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</si>
</sst>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* #,##0._);_(* \(#,##0\);_(* &quot;-&quot;??_);_(@_)"/>
    <numFmt numFmtId="194" formatCode="0.0000000000"/>
    <numFmt numFmtId="195" formatCode="0.00000000000"/>
  </numFmts>
  <fonts count="118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2"/>
      <color indexed="18"/>
      <name val="Arial"/>
      <family val="2"/>
    </font>
    <font>
      <b/>
      <sz val="10"/>
      <color indexed="30"/>
      <name val="Arial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30"/>
      <color indexed="18"/>
      <name val="Calibri"/>
      <family val="2"/>
    </font>
    <font>
      <sz val="24"/>
      <color indexed="18"/>
      <name val="Arial"/>
      <family val="2"/>
    </font>
    <font>
      <b/>
      <sz val="30"/>
      <color indexed="18"/>
      <name val="Arial"/>
      <family val="2"/>
    </font>
    <font>
      <sz val="30"/>
      <color indexed="18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i/>
      <sz val="10"/>
      <color indexed="8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2"/>
      <color rgb="FF0A1D64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30"/>
      <color rgb="FF0A1D64"/>
      <name val="Calibri"/>
      <family val="2"/>
    </font>
    <font>
      <sz val="24"/>
      <color rgb="FF0A1D64"/>
      <name val="Arial"/>
      <family val="2"/>
    </font>
    <font>
      <b/>
      <sz val="30"/>
      <color rgb="FF0A1D64"/>
      <name val="Arial"/>
      <family val="2"/>
    </font>
    <font>
      <sz val="30"/>
      <color rgb="FF0A1D64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9"/>
      <color rgb="FF0768A9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0" borderId="0">
      <alignment vertical="top"/>
      <protection locked="0"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21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9" fillId="26" borderId="1" applyNumberFormat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0" fillId="27" borderId="2" applyNumberFormat="0" applyAlignment="0" applyProtection="0"/>
    <xf numFmtId="49" fontId="8" fillId="0" borderId="3">
      <alignment horizontal="right" wrapText="1"/>
      <protection/>
    </xf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3" fillId="29" borderId="0" applyNumberFormat="0" applyBorder="0" applyAlignment="0" applyProtection="0"/>
    <xf numFmtId="0" fontId="24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3" fillId="29" borderId="4" applyNumberFormat="0" applyBorder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3" fillId="31" borderId="6" applyNumberFormat="0" applyAlignment="0" applyProtection="0"/>
    <xf numFmtId="0" fontId="83" fillId="31" borderId="6" applyNumberFormat="0" applyAlignment="0" applyProtection="0"/>
    <xf numFmtId="2" fontId="11" fillId="0" borderId="0">
      <alignment/>
      <protection/>
    </xf>
    <xf numFmtId="0" fontId="25" fillId="0" borderId="0">
      <alignment/>
      <protection/>
    </xf>
    <xf numFmtId="185" fontId="2" fillId="0" borderId="0" applyFont="0" applyFill="0" applyBorder="0" applyAlignment="0" applyProtection="0"/>
    <xf numFmtId="186" fontId="26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7" fillId="0" borderId="7">
      <alignment/>
      <protection/>
    </xf>
    <xf numFmtId="0" fontId="11" fillId="29" borderId="0">
      <alignment horizontal="right"/>
      <protection locked="0"/>
    </xf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187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1" fillId="27" borderId="1" applyNumberFormat="0" applyAlignment="0" applyProtection="0"/>
    <xf numFmtId="0" fontId="91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29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8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0" fillId="0" borderId="0">
      <alignment/>
      <protection/>
    </xf>
    <xf numFmtId="189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1" fillId="30" borderId="11" applyNumberFormat="0" applyProtection="0">
      <alignment vertical="center"/>
    </xf>
    <xf numFmtId="4" fontId="32" fillId="30" borderId="11" applyNumberFormat="0" applyProtection="0">
      <alignment vertical="center"/>
    </xf>
    <xf numFmtId="4" fontId="31" fillId="30" borderId="11" applyNumberFormat="0" applyProtection="0">
      <alignment horizontal="left" vertical="center" indent="1"/>
    </xf>
    <xf numFmtId="4" fontId="31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1" fillId="34" borderId="11" applyNumberFormat="0" applyProtection="0">
      <alignment horizontal="right" vertical="center"/>
    </xf>
    <xf numFmtId="4" fontId="31" fillId="35" borderId="11" applyNumberFormat="0" applyProtection="0">
      <alignment horizontal="right" vertical="center"/>
    </xf>
    <xf numFmtId="4" fontId="31" fillId="36" borderId="11" applyNumberFormat="0" applyProtection="0">
      <alignment horizontal="right" vertical="center"/>
    </xf>
    <xf numFmtId="4" fontId="31" fillId="37" borderId="11" applyNumberFormat="0" applyProtection="0">
      <alignment horizontal="right" vertical="center"/>
    </xf>
    <xf numFmtId="4" fontId="31" fillId="38" borderId="11" applyNumberFormat="0" applyProtection="0">
      <alignment horizontal="right" vertical="center"/>
    </xf>
    <xf numFmtId="4" fontId="31" fillId="39" borderId="11" applyNumberFormat="0" applyProtection="0">
      <alignment horizontal="right" vertical="center"/>
    </xf>
    <xf numFmtId="4" fontId="31" fillId="40" borderId="11" applyNumberFormat="0" applyProtection="0">
      <alignment horizontal="right" vertical="center"/>
    </xf>
    <xf numFmtId="4" fontId="31" fillId="41" borderId="11" applyNumberFormat="0" applyProtection="0">
      <alignment horizontal="right" vertical="center"/>
    </xf>
    <xf numFmtId="4" fontId="31" fillId="42" borderId="11" applyNumberFormat="0" applyProtection="0">
      <alignment horizontal="right" vertical="center"/>
    </xf>
    <xf numFmtId="4" fontId="33" fillId="43" borderId="11" applyNumberFormat="0" applyProtection="0">
      <alignment horizontal="left" vertical="center" indent="1"/>
    </xf>
    <xf numFmtId="4" fontId="31" fillId="44" borderId="12" applyNumberFormat="0" applyProtection="0">
      <alignment horizontal="left" vertical="center" indent="1"/>
    </xf>
    <xf numFmtId="4" fontId="34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1" fillId="44" borderId="11" applyNumberFormat="0" applyProtection="0">
      <alignment horizontal="left" vertical="center" indent="1"/>
    </xf>
    <xf numFmtId="4" fontId="31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1" fillId="49" borderId="11" applyNumberFormat="0" applyProtection="0">
      <alignment vertical="center"/>
    </xf>
    <xf numFmtId="4" fontId="32" fillId="49" borderId="11" applyNumberFormat="0" applyProtection="0">
      <alignment vertical="center"/>
    </xf>
    <xf numFmtId="4" fontId="31" fillId="49" borderId="11" applyNumberFormat="0" applyProtection="0">
      <alignment horizontal="left" vertical="center" indent="1"/>
    </xf>
    <xf numFmtId="4" fontId="31" fillId="49" borderId="11" applyNumberFormat="0" applyProtection="0">
      <alignment horizontal="left" vertical="center" indent="1"/>
    </xf>
    <xf numFmtId="4" fontId="31" fillId="44" borderId="11" applyNumberFormat="0" applyProtection="0">
      <alignment horizontal="right" vertical="center"/>
    </xf>
    <xf numFmtId="4" fontId="32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5" fillId="0" borderId="0">
      <alignment/>
      <protection/>
    </xf>
    <xf numFmtId="4" fontId="36" fillId="44" borderId="11" applyNumberFormat="0" applyProtection="0">
      <alignment horizontal="right" vertical="center"/>
    </xf>
    <xf numFmtId="0" fontId="27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93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6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7" fillId="50" borderId="14" applyNumberFormat="0" applyFont="0" applyAlignment="0" applyProtection="0"/>
    <xf numFmtId="186" fontId="26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0" fillId="0" borderId="0">
      <alignment/>
      <protection/>
    </xf>
  </cellStyleXfs>
  <cellXfs count="223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6" fontId="58" fillId="0" borderId="0" xfId="0" applyNumberFormat="1" applyFont="1" applyAlignment="1">
      <alignment/>
    </xf>
    <xf numFmtId="166" fontId="58" fillId="0" borderId="0" xfId="157" applyNumberFormat="1" applyFont="1" applyFill="1" applyBorder="1" applyAlignment="1" applyProtection="1">
      <alignment vertical="center"/>
      <protection/>
    </xf>
    <xf numFmtId="166" fontId="59" fillId="0" borderId="0" xfId="157" applyNumberFormat="1" applyFont="1" applyFill="1" applyBorder="1" applyAlignment="1" applyProtection="1">
      <alignment vertical="center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9" fontId="59" fillId="0" borderId="0" xfId="218" applyFont="1" applyFill="1" applyBorder="1" applyAlignment="1" applyProtection="1">
      <alignment vertical="center"/>
      <protection/>
    </xf>
    <xf numFmtId="9" fontId="61" fillId="0" borderId="0" xfId="218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165" fontId="58" fillId="0" borderId="0" xfId="157" applyNumberFormat="1" applyFont="1" applyFill="1" applyBorder="1" applyAlignment="1" applyProtection="1">
      <alignment vertical="center"/>
      <protection/>
    </xf>
    <xf numFmtId="165" fontId="59" fillId="0" borderId="0" xfId="157" applyNumberFormat="1" applyFont="1" applyFill="1" applyBorder="1" applyAlignment="1" applyProtection="1">
      <alignment vertical="center"/>
      <protection/>
    </xf>
    <xf numFmtId="173" fontId="59" fillId="0" borderId="0" xfId="218" applyNumberFormat="1" applyFont="1" applyFill="1" applyBorder="1" applyAlignment="1" applyProtection="1">
      <alignment vertical="center"/>
      <protection/>
    </xf>
    <xf numFmtId="0" fontId="58" fillId="0" borderId="0" xfId="193" applyFont="1" applyFill="1" applyBorder="1" applyAlignment="1">
      <alignment vertical="center" wrapText="1"/>
      <protection/>
    </xf>
    <xf numFmtId="0" fontId="59" fillId="0" borderId="0" xfId="193" applyFont="1" applyFill="1" applyBorder="1" applyAlignment="1">
      <alignment vertical="center" wrapText="1"/>
      <protection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9" fontId="59" fillId="0" borderId="0" xfId="218" applyFont="1" applyFill="1" applyBorder="1" applyAlignment="1">
      <alignment vertical="center" wrapText="1"/>
    </xf>
    <xf numFmtId="9" fontId="61" fillId="0" borderId="0" xfId="218" applyFont="1" applyFill="1" applyBorder="1" applyAlignment="1">
      <alignment vertical="center" wrapText="1"/>
    </xf>
    <xf numFmtId="0" fontId="61" fillId="0" borderId="0" xfId="193" applyFont="1" applyFill="1" applyBorder="1" applyAlignment="1">
      <alignment vertical="center" wrapText="1"/>
      <protection/>
    </xf>
    <xf numFmtId="1" fontId="58" fillId="0" borderId="0" xfId="193" applyNumberFormat="1" applyFont="1" applyFill="1" applyBorder="1" applyAlignment="1">
      <alignment vertical="center"/>
      <protection/>
    </xf>
    <xf numFmtId="166" fontId="58" fillId="0" borderId="0" xfId="193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98" fillId="0" borderId="0" xfId="0" applyFont="1" applyAlignment="1">
      <alignment horizontal="left" vertical="center" indent="2" readingOrder="1"/>
    </xf>
    <xf numFmtId="0" fontId="99" fillId="52" borderId="0" xfId="193" applyFont="1" applyFill="1" applyAlignment="1">
      <alignment vertical="center" wrapText="1"/>
      <protection/>
    </xf>
    <xf numFmtId="0" fontId="58" fillId="53" borderId="15" xfId="193" applyFont="1" applyFill="1" applyBorder="1" applyAlignment="1">
      <alignment vertical="center"/>
      <protection/>
    </xf>
    <xf numFmtId="0" fontId="10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0" fillId="0" borderId="0" xfId="0" applyFont="1" applyBorder="1" applyAlignment="1">
      <alignment horizontal="left" vertical="center"/>
    </xf>
    <xf numFmtId="0" fontId="100" fillId="0" borderId="0" xfId="0" applyFont="1" applyBorder="1" applyAlignment="1">
      <alignment horizontal="left" vertical="center" wrapText="1"/>
    </xf>
    <xf numFmtId="0" fontId="100" fillId="0" borderId="16" xfId="0" applyFont="1" applyBorder="1" applyAlignment="1">
      <alignment horizontal="left" vertical="center"/>
    </xf>
    <xf numFmtId="166" fontId="100" fillId="54" borderId="0" xfId="0" applyNumberFormat="1" applyFont="1" applyFill="1" applyBorder="1" applyAlignment="1">
      <alignment horizontal="left" vertical="center"/>
    </xf>
    <xf numFmtId="166" fontId="100" fillId="54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right" vertical="center"/>
    </xf>
    <xf numFmtId="166" fontId="100" fillId="0" borderId="0" xfId="0" applyNumberFormat="1" applyFont="1" applyFill="1" applyBorder="1" applyAlignment="1">
      <alignment horizontal="left" vertical="center"/>
    </xf>
    <xf numFmtId="166" fontId="100" fillId="0" borderId="0" xfId="0" applyNumberFormat="1" applyFont="1" applyFill="1" applyBorder="1" applyAlignment="1">
      <alignment horizontal="right" vertical="center"/>
    </xf>
    <xf numFmtId="9" fontId="100" fillId="0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166" fontId="10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166" fontId="100" fillId="54" borderId="16" xfId="0" applyNumberFormat="1" applyFont="1" applyFill="1" applyBorder="1" applyAlignment="1">
      <alignment horizontal="left" vertical="center"/>
    </xf>
    <xf numFmtId="9" fontId="100" fillId="0" borderId="16" xfId="0" applyNumberFormat="1" applyFont="1" applyFill="1" applyBorder="1" applyAlignment="1">
      <alignment horizontal="right" vertical="center"/>
    </xf>
    <xf numFmtId="166" fontId="100" fillId="54" borderId="17" xfId="0" applyNumberFormat="1" applyFont="1" applyFill="1" applyBorder="1" applyAlignment="1">
      <alignment horizontal="left" vertical="center"/>
    </xf>
    <xf numFmtId="9" fontId="100" fillId="0" borderId="17" xfId="0" applyNumberFormat="1" applyFont="1" applyFill="1" applyBorder="1" applyAlignment="1">
      <alignment horizontal="right" vertical="center"/>
    </xf>
    <xf numFmtId="166" fontId="100" fillId="0" borderId="17" xfId="0" applyNumberFormat="1" applyFont="1" applyFill="1" applyBorder="1" applyAlignment="1">
      <alignment horizontal="left" vertical="center"/>
    </xf>
    <xf numFmtId="0" fontId="103" fillId="0" borderId="0" xfId="0" applyFont="1" applyBorder="1" applyAlignment="1">
      <alignment horizontal="left" vertical="center"/>
    </xf>
    <xf numFmtId="177" fontId="100" fillId="54" borderId="0" xfId="0" applyNumberFormat="1" applyFont="1" applyFill="1" applyBorder="1" applyAlignment="1">
      <alignment horizontal="right" vertical="center"/>
    </xf>
    <xf numFmtId="177" fontId="100" fillId="0" borderId="0" xfId="0" applyNumberFormat="1" applyFont="1" applyFill="1" applyBorder="1" applyAlignment="1">
      <alignment horizontal="right" vertical="center"/>
    </xf>
    <xf numFmtId="177" fontId="100" fillId="54" borderId="0" xfId="0" applyNumberFormat="1" applyFont="1" applyFill="1" applyBorder="1" applyAlignment="1">
      <alignment horizontal="left" vertical="center"/>
    </xf>
    <xf numFmtId="177" fontId="100" fillId="0" borderId="0" xfId="0" applyNumberFormat="1" applyFont="1" applyFill="1" applyBorder="1" applyAlignment="1">
      <alignment horizontal="left" vertical="center"/>
    </xf>
    <xf numFmtId="177" fontId="100" fillId="0" borderId="16" xfId="0" applyNumberFormat="1" applyFont="1" applyFill="1" applyBorder="1" applyAlignment="1">
      <alignment horizontal="right" vertical="center"/>
    </xf>
    <xf numFmtId="3" fontId="100" fillId="54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3" fontId="100" fillId="0" borderId="16" xfId="0" applyNumberFormat="1" applyFont="1" applyFill="1" applyBorder="1" applyAlignment="1">
      <alignment horizontal="right" vertical="center"/>
    </xf>
    <xf numFmtId="167" fontId="100" fillId="0" borderId="0" xfId="0" applyNumberFormat="1" applyFont="1" applyFill="1" applyBorder="1" applyAlignment="1">
      <alignment horizontal="left" vertical="center"/>
    </xf>
    <xf numFmtId="0" fontId="98" fillId="0" borderId="0" xfId="0" applyFont="1" applyBorder="1" applyAlignment="1">
      <alignment horizontal="center" vertical="center" readingOrder="1"/>
    </xf>
    <xf numFmtId="0" fontId="104" fillId="54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105" fillId="0" borderId="17" xfId="0" applyFont="1" applyBorder="1" applyAlignment="1">
      <alignment horizontal="left" vertical="center"/>
    </xf>
    <xf numFmtId="166" fontId="105" fillId="54" borderId="17" xfId="0" applyNumberFormat="1" applyFont="1" applyFill="1" applyBorder="1" applyAlignment="1">
      <alignment horizontal="left" vertical="center"/>
    </xf>
    <xf numFmtId="9" fontId="105" fillId="0" borderId="17" xfId="0" applyNumberFormat="1" applyFont="1" applyFill="1" applyBorder="1" applyAlignment="1">
      <alignment horizontal="right" vertical="center"/>
    </xf>
    <xf numFmtId="166" fontId="105" fillId="0" borderId="17" xfId="0" applyNumberFormat="1" applyFont="1" applyFill="1" applyBorder="1" applyAlignment="1">
      <alignment horizontal="left" vertical="center"/>
    </xf>
    <xf numFmtId="0" fontId="105" fillId="0" borderId="0" xfId="0" applyFont="1" applyBorder="1" applyAlignment="1">
      <alignment horizontal="left" vertical="center"/>
    </xf>
    <xf numFmtId="166" fontId="105" fillId="54" borderId="0" xfId="0" applyNumberFormat="1" applyFont="1" applyFill="1" applyBorder="1" applyAlignment="1">
      <alignment horizontal="left" vertical="center"/>
    </xf>
    <xf numFmtId="9" fontId="105" fillId="0" borderId="0" xfId="0" applyNumberFormat="1" applyFont="1" applyFill="1" applyBorder="1" applyAlignment="1">
      <alignment horizontal="right" vertical="center"/>
    </xf>
    <xf numFmtId="166" fontId="105" fillId="0" borderId="0" xfId="0" applyNumberFormat="1" applyFont="1" applyFill="1" applyBorder="1" applyAlignment="1">
      <alignment horizontal="left" vertical="center"/>
    </xf>
    <xf numFmtId="0" fontId="98" fillId="0" borderId="0" xfId="0" applyFont="1" applyBorder="1" applyAlignment="1">
      <alignment horizontal="center" vertical="center" wrapText="1" readingOrder="1"/>
    </xf>
    <xf numFmtId="0" fontId="104" fillId="54" borderId="0" xfId="0" applyFont="1" applyFill="1" applyBorder="1" applyAlignment="1">
      <alignment horizontal="center" vertical="center" wrapText="1"/>
    </xf>
    <xf numFmtId="9" fontId="105" fillId="0" borderId="0" xfId="0" applyNumberFormat="1" applyFont="1" applyFill="1" applyBorder="1" applyAlignment="1" quotePrefix="1">
      <alignment horizontal="right" vertical="center"/>
    </xf>
    <xf numFmtId="9" fontId="100" fillId="0" borderId="0" xfId="0" applyNumberFormat="1" applyFont="1" applyFill="1" applyBorder="1" applyAlignment="1" quotePrefix="1">
      <alignment horizontal="right" vertical="center"/>
    </xf>
    <xf numFmtId="0" fontId="105" fillId="0" borderId="16" xfId="0" applyFont="1" applyBorder="1" applyAlignment="1">
      <alignment horizontal="left" vertical="center"/>
    </xf>
    <xf numFmtId="166" fontId="105" fillId="54" borderId="16" xfId="0" applyNumberFormat="1" applyFont="1" applyFill="1" applyBorder="1" applyAlignment="1">
      <alignment horizontal="left" vertical="center"/>
    </xf>
    <xf numFmtId="9" fontId="105" fillId="0" borderId="16" xfId="0" applyNumberFormat="1" applyFont="1" applyFill="1" applyBorder="1" applyAlignment="1">
      <alignment horizontal="right" vertical="center"/>
    </xf>
    <xf numFmtId="166" fontId="105" fillId="0" borderId="16" xfId="0" applyNumberFormat="1" applyFont="1" applyFill="1" applyBorder="1" applyAlignment="1">
      <alignment horizontal="left" vertical="center"/>
    </xf>
    <xf numFmtId="0" fontId="105" fillId="0" borderId="16" xfId="0" applyFont="1" applyBorder="1" applyAlignment="1">
      <alignment horizontal="left" vertical="center" wrapText="1"/>
    </xf>
    <xf numFmtId="166" fontId="89" fillId="54" borderId="0" xfId="0" applyNumberFormat="1" applyFont="1" applyFill="1" applyBorder="1" applyAlignment="1">
      <alignment horizontal="left" vertical="center"/>
    </xf>
    <xf numFmtId="177" fontId="105" fillId="54" borderId="0" xfId="0" applyNumberFormat="1" applyFont="1" applyFill="1" applyBorder="1" applyAlignment="1">
      <alignment horizontal="right" vertical="center"/>
    </xf>
    <xf numFmtId="177" fontId="105" fillId="0" borderId="0" xfId="0" applyNumberFormat="1" applyFont="1" applyFill="1" applyBorder="1" applyAlignment="1">
      <alignment horizontal="right" vertical="center"/>
    </xf>
    <xf numFmtId="177" fontId="105" fillId="54" borderId="17" xfId="0" applyNumberFormat="1" applyFont="1" applyFill="1" applyBorder="1" applyAlignment="1">
      <alignment horizontal="right" vertical="center"/>
    </xf>
    <xf numFmtId="177" fontId="105" fillId="0" borderId="17" xfId="0" applyNumberFormat="1" applyFont="1" applyFill="1" applyBorder="1" applyAlignment="1">
      <alignment horizontal="right" vertical="center"/>
    </xf>
    <xf numFmtId="3" fontId="105" fillId="54" borderId="17" xfId="0" applyNumberFormat="1" applyFont="1" applyFill="1" applyBorder="1" applyAlignment="1">
      <alignment horizontal="right" vertical="center"/>
    </xf>
    <xf numFmtId="3" fontId="105" fillId="0" borderId="17" xfId="0" applyNumberFormat="1" applyFont="1" applyFill="1" applyBorder="1" applyAlignment="1">
      <alignment horizontal="right" vertical="center"/>
    </xf>
    <xf numFmtId="3" fontId="105" fillId="0" borderId="0" xfId="0" applyNumberFormat="1" applyFont="1" applyFill="1" applyBorder="1" applyAlignment="1">
      <alignment horizontal="right" vertical="center"/>
    </xf>
    <xf numFmtId="0" fontId="100" fillId="54" borderId="17" xfId="0" applyFont="1" applyFill="1" applyBorder="1" applyAlignment="1">
      <alignment horizontal="center" vertical="center"/>
    </xf>
    <xf numFmtId="0" fontId="100" fillId="55" borderId="17" xfId="0" applyFont="1" applyFill="1" applyBorder="1" applyAlignment="1">
      <alignment horizontal="center" vertical="center"/>
    </xf>
    <xf numFmtId="166" fontId="105" fillId="0" borderId="18" xfId="0" applyNumberFormat="1" applyFont="1" applyFill="1" applyBorder="1" applyAlignment="1">
      <alignment horizontal="left" vertical="center"/>
    </xf>
    <xf numFmtId="166" fontId="105" fillId="54" borderId="18" xfId="0" applyNumberFormat="1" applyFont="1" applyFill="1" applyBorder="1" applyAlignment="1">
      <alignment horizontal="left" vertical="center"/>
    </xf>
    <xf numFmtId="9" fontId="89" fillId="0" borderId="0" xfId="219" applyFont="1" applyFill="1" applyBorder="1" applyAlignment="1" applyProtection="1">
      <alignment vertical="center"/>
      <protection/>
    </xf>
    <xf numFmtId="9" fontId="105" fillId="0" borderId="17" xfId="219" applyFont="1" applyFill="1" applyBorder="1" applyAlignment="1" applyProtection="1">
      <alignment vertical="center"/>
      <protection/>
    </xf>
    <xf numFmtId="9" fontId="105" fillId="0" borderId="18" xfId="219" applyFont="1" applyFill="1" applyBorder="1" applyAlignment="1" applyProtection="1">
      <alignment vertical="center"/>
      <protection/>
    </xf>
    <xf numFmtId="9" fontId="89" fillId="54" borderId="0" xfId="219" applyFont="1" applyFill="1" applyBorder="1" applyAlignment="1" applyProtection="1">
      <alignment vertical="center"/>
      <protection/>
    </xf>
    <xf numFmtId="9" fontId="105" fillId="54" borderId="17" xfId="219" applyFont="1" applyFill="1" applyBorder="1" applyAlignment="1" applyProtection="1">
      <alignment vertical="center"/>
      <protection/>
    </xf>
    <xf numFmtId="9" fontId="105" fillId="54" borderId="18" xfId="219" applyFont="1" applyFill="1" applyBorder="1" applyAlignment="1" applyProtection="1">
      <alignment vertical="center"/>
      <protection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105" fillId="0" borderId="17" xfId="157" applyNumberFormat="1" applyFont="1" applyFill="1" applyBorder="1" applyAlignment="1" applyProtection="1">
      <alignment vertical="center"/>
      <protection/>
    </xf>
    <xf numFmtId="166" fontId="105" fillId="0" borderId="18" xfId="157" applyNumberFormat="1" applyFont="1" applyFill="1" applyBorder="1" applyAlignment="1" applyProtection="1">
      <alignment vertical="center"/>
      <protection/>
    </xf>
    <xf numFmtId="0" fontId="106" fillId="52" borderId="0" xfId="193" applyFont="1" applyFill="1" applyAlignment="1">
      <alignment vertical="center" wrapText="1"/>
      <protection/>
    </xf>
    <xf numFmtId="0" fontId="98" fillId="0" borderId="0" xfId="159" applyFont="1" applyBorder="1" applyAlignment="1">
      <alignment horizontal="center" vertical="center" readingOrder="1"/>
      <protection/>
    </xf>
    <xf numFmtId="2" fontId="100" fillId="0" borderId="0" xfId="159" applyNumberFormat="1" applyFont="1" applyFill="1" applyBorder="1" applyAlignment="1">
      <alignment horizontal="center" vertical="center"/>
      <protection/>
    </xf>
    <xf numFmtId="166" fontId="89" fillId="0" borderId="0" xfId="0" applyNumberFormat="1" applyFont="1" applyFill="1" applyBorder="1" applyAlignment="1">
      <alignment horizontal="left" vertical="center"/>
    </xf>
    <xf numFmtId="0" fontId="107" fillId="0" borderId="0" xfId="0" applyFont="1" applyAlignment="1">
      <alignment horizontal="left" vertical="center" wrapText="1"/>
    </xf>
    <xf numFmtId="0" fontId="98" fillId="0" borderId="0" xfId="159" applyFont="1" applyBorder="1" applyAlignment="1">
      <alignment horizontal="center" vertical="center" wrapText="1" readingOrder="1"/>
      <protection/>
    </xf>
    <xf numFmtId="9" fontId="100" fillId="0" borderId="0" xfId="218" applyFont="1" applyFill="1" applyBorder="1" applyAlignment="1">
      <alignment horizontal="right" vertical="center"/>
    </xf>
    <xf numFmtId="2" fontId="100" fillId="0" borderId="0" xfId="0" applyNumberFormat="1" applyFont="1" applyFill="1" applyBorder="1" applyAlignment="1">
      <alignment horizontal="center" vertical="center"/>
    </xf>
    <xf numFmtId="0" fontId="100" fillId="54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54" borderId="19" xfId="0" applyFont="1" applyFill="1" applyBorder="1" applyAlignment="1">
      <alignment horizontal="center" vertical="center"/>
    </xf>
    <xf numFmtId="2" fontId="100" fillId="0" borderId="19" xfId="0" applyNumberFormat="1" applyFont="1" applyFill="1" applyBorder="1" applyAlignment="1">
      <alignment horizontal="center" vertical="center"/>
    </xf>
    <xf numFmtId="0" fontId="100" fillId="54" borderId="19" xfId="0" applyFont="1" applyFill="1" applyBorder="1" applyAlignment="1">
      <alignment horizontal="right" vertical="center"/>
    </xf>
    <xf numFmtId="0" fontId="100" fillId="0" borderId="19" xfId="0" applyFont="1" applyFill="1" applyBorder="1" applyAlignment="1">
      <alignment horizontal="right" vertical="center"/>
    </xf>
    <xf numFmtId="0" fontId="100" fillId="0" borderId="19" xfId="0" applyFont="1" applyFill="1" applyBorder="1" applyAlignment="1">
      <alignment horizontal="center" vertical="center"/>
    </xf>
    <xf numFmtId="0" fontId="100" fillId="55" borderId="0" xfId="0" applyFont="1" applyFill="1" applyBorder="1" applyAlignment="1">
      <alignment horizontal="center" vertical="center"/>
    </xf>
    <xf numFmtId="166" fontId="100" fillId="54" borderId="0" xfId="159" applyNumberFormat="1" applyFont="1" applyFill="1" applyBorder="1" applyAlignment="1">
      <alignment horizontal="left" vertical="center"/>
      <protection/>
    </xf>
    <xf numFmtId="166" fontId="100" fillId="0" borderId="0" xfId="159" applyNumberFormat="1" applyFont="1" applyFill="1" applyBorder="1" applyAlignment="1">
      <alignment horizontal="left" vertical="center"/>
      <protection/>
    </xf>
    <xf numFmtId="2" fontId="100" fillId="0" borderId="19" xfId="159" applyNumberFormat="1" applyFont="1" applyFill="1" applyBorder="1" applyAlignment="1">
      <alignment horizontal="center" vertical="center"/>
      <protection/>
    </xf>
    <xf numFmtId="0" fontId="100" fillId="0" borderId="19" xfId="159" applyFont="1" applyFill="1" applyBorder="1" applyAlignment="1">
      <alignment horizontal="center" vertical="center" wrapText="1"/>
      <protection/>
    </xf>
    <xf numFmtId="0" fontId="100" fillId="0" borderId="19" xfId="159" applyFont="1" applyFill="1" applyBorder="1" applyAlignment="1">
      <alignment horizontal="center" vertical="center"/>
      <protection/>
    </xf>
    <xf numFmtId="3" fontId="100" fillId="54" borderId="19" xfId="159" applyNumberFormat="1" applyFont="1" applyFill="1" applyBorder="1" applyAlignment="1">
      <alignment horizontal="center" vertical="center" wrapText="1"/>
      <protection/>
    </xf>
    <xf numFmtId="0" fontId="105" fillId="0" borderId="19" xfId="0" applyFont="1" applyFill="1" applyBorder="1" applyAlignment="1">
      <alignment horizontal="center" vertical="center"/>
    </xf>
    <xf numFmtId="166" fontId="100" fillId="55" borderId="16" xfId="0" applyNumberFormat="1" applyFont="1" applyFill="1" applyBorder="1" applyAlignment="1">
      <alignment horizontal="left" vertical="center"/>
    </xf>
    <xf numFmtId="166" fontId="105" fillId="55" borderId="17" xfId="0" applyNumberFormat="1" applyFont="1" applyFill="1" applyBorder="1" applyAlignment="1">
      <alignment horizontal="left" vertical="center"/>
    </xf>
    <xf numFmtId="166" fontId="0" fillId="0" borderId="0" xfId="157" applyNumberFormat="1" applyFont="1" applyFill="1" applyBorder="1" applyAlignment="1" applyProtection="1">
      <alignment horizontal="right" vertical="center"/>
      <protection/>
    </xf>
    <xf numFmtId="9" fontId="89" fillId="0" borderId="0" xfId="21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166" fontId="100" fillId="56" borderId="0" xfId="0" applyNumberFormat="1" applyFont="1" applyFill="1" applyBorder="1" applyAlignment="1">
      <alignment horizontal="left" vertical="center"/>
    </xf>
    <xf numFmtId="166" fontId="105" fillId="56" borderId="17" xfId="0" applyNumberFormat="1" applyFont="1" applyFill="1" applyBorder="1" applyAlignment="1">
      <alignment horizontal="left" vertical="center"/>
    </xf>
    <xf numFmtId="166" fontId="105" fillId="56" borderId="18" xfId="0" applyNumberFormat="1" applyFont="1" applyFill="1" applyBorder="1" applyAlignment="1">
      <alignment horizontal="left" vertical="center"/>
    </xf>
    <xf numFmtId="177" fontId="100" fillId="8" borderId="0" xfId="0" applyNumberFormat="1" applyFont="1" applyFill="1" applyBorder="1" applyAlignment="1">
      <alignment horizontal="right" vertical="center"/>
    </xf>
    <xf numFmtId="167" fontId="100" fillId="8" borderId="0" xfId="0" applyNumberFormat="1" applyFont="1" applyFill="1" applyBorder="1" applyAlignment="1">
      <alignment horizontal="left" vertical="center"/>
    </xf>
    <xf numFmtId="0" fontId="108" fillId="52" borderId="0" xfId="193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0" fillId="53" borderId="15" xfId="193" applyFont="1" applyFill="1" applyBorder="1" applyAlignment="1">
      <alignment vertical="center"/>
      <protection/>
    </xf>
    <xf numFmtId="0" fontId="37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20" xfId="157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Alignment="1">
      <alignment/>
    </xf>
    <xf numFmtId="0" fontId="0" fillId="54" borderId="0" xfId="0" applyFont="1" applyFill="1" applyAlignment="1">
      <alignment/>
    </xf>
    <xf numFmtId="3" fontId="0" fillId="54" borderId="0" xfId="0" applyNumberFormat="1" applyFont="1" applyFill="1" applyAlignment="1">
      <alignment/>
    </xf>
    <xf numFmtId="0" fontId="103" fillId="0" borderId="0" xfId="0" applyFont="1" applyFill="1" applyBorder="1" applyAlignment="1">
      <alignment horizontal="left" vertical="center"/>
    </xf>
    <xf numFmtId="177" fontId="103" fillId="8" borderId="0" xfId="0" applyNumberFormat="1" applyFont="1" applyFill="1" applyBorder="1" applyAlignment="1">
      <alignment horizontal="left" vertical="center"/>
    </xf>
    <xf numFmtId="167" fontId="89" fillId="54" borderId="0" xfId="0" applyNumberFormat="1" applyFont="1" applyFill="1" applyBorder="1" applyAlignment="1">
      <alignment horizontal="left" vertical="center"/>
    </xf>
    <xf numFmtId="167" fontId="89" fillId="8" borderId="0" xfId="0" applyNumberFormat="1" applyFont="1" applyFill="1" applyBorder="1" applyAlignment="1">
      <alignment horizontal="left" vertical="center"/>
    </xf>
    <xf numFmtId="0" fontId="100" fillId="0" borderId="0" xfId="159" applyFont="1" applyFill="1" applyBorder="1" applyAlignment="1">
      <alignment horizontal="center" vertical="center"/>
      <protection/>
    </xf>
    <xf numFmtId="0" fontId="104" fillId="0" borderId="0" xfId="159" applyFont="1" applyFill="1" applyBorder="1" applyAlignment="1">
      <alignment horizontal="center" vertical="center"/>
      <protection/>
    </xf>
    <xf numFmtId="0" fontId="104" fillId="0" borderId="0" xfId="1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98" fillId="0" borderId="0" xfId="159" applyFont="1" applyFill="1" applyBorder="1" applyAlignment="1">
      <alignment horizontal="center" vertical="center" readingOrder="1"/>
      <protection/>
    </xf>
    <xf numFmtId="166" fontId="100" fillId="0" borderId="21" xfId="159" applyNumberFormat="1" applyFont="1" applyFill="1" applyBorder="1" applyAlignment="1">
      <alignment horizontal="left" vertical="center"/>
      <protection/>
    </xf>
    <xf numFmtId="166" fontId="105" fillId="0" borderId="17" xfId="159" applyNumberFormat="1" applyFont="1" applyFill="1" applyBorder="1" applyAlignment="1">
      <alignment horizontal="left" vertical="center"/>
      <protection/>
    </xf>
    <xf numFmtId="166" fontId="100" fillId="0" borderId="0" xfId="159" applyNumberFormat="1" applyFont="1" applyFill="1" applyBorder="1" applyAlignment="1">
      <alignment horizontal="right" vertical="center"/>
      <protection/>
    </xf>
    <xf numFmtId="166" fontId="105" fillId="0" borderId="18" xfId="159" applyNumberFormat="1" applyFont="1" applyFill="1" applyBorder="1" applyAlignment="1">
      <alignment horizontal="left" vertical="center"/>
      <protection/>
    </xf>
    <xf numFmtId="0" fontId="100" fillId="0" borderId="0" xfId="159" applyFont="1" applyFill="1" applyAlignment="1">
      <alignment horizontal="left" vertical="center"/>
      <protection/>
    </xf>
    <xf numFmtId="0" fontId="98" fillId="0" borderId="0" xfId="159" applyFont="1" applyFill="1" applyBorder="1" applyAlignment="1">
      <alignment horizontal="center" vertical="center" wrapText="1" readingOrder="1"/>
      <protection/>
    </xf>
    <xf numFmtId="0" fontId="109" fillId="52" borderId="0" xfId="193" applyFont="1" applyFill="1" applyAlignment="1">
      <alignment vertical="center" wrapText="1"/>
      <protection/>
    </xf>
    <xf numFmtId="0" fontId="0" fillId="0" borderId="0" xfId="159" applyFont="1">
      <alignment/>
      <protection/>
    </xf>
    <xf numFmtId="0" fontId="37" fillId="0" borderId="0" xfId="159" applyFont="1">
      <alignment/>
      <protection/>
    </xf>
    <xf numFmtId="166" fontId="0" fillId="0" borderId="0" xfId="159" applyNumberFormat="1" applyFont="1">
      <alignment/>
      <protection/>
    </xf>
    <xf numFmtId="166" fontId="110" fillId="0" borderId="0" xfId="159" applyNumberFormat="1" applyFont="1">
      <alignment/>
      <protection/>
    </xf>
    <xf numFmtId="0" fontId="110" fillId="0" borderId="0" xfId="159" applyFont="1">
      <alignment/>
      <protection/>
    </xf>
    <xf numFmtId="0" fontId="0" fillId="0" borderId="0" xfId="193" applyFont="1" applyFill="1" applyBorder="1" applyAlignment="1">
      <alignment vertical="center"/>
      <protection/>
    </xf>
    <xf numFmtId="0" fontId="37" fillId="0" borderId="0" xfId="0" applyFont="1" applyBorder="1" applyAlignment="1">
      <alignment/>
    </xf>
    <xf numFmtId="0" fontId="38" fillId="0" borderId="0" xfId="0" applyFont="1" applyFill="1" applyAlignment="1">
      <alignment vertical="top"/>
    </xf>
    <xf numFmtId="0" fontId="38" fillId="0" borderId="0" xfId="0" applyFont="1" applyAlignment="1">
      <alignment vertical="center"/>
    </xf>
    <xf numFmtId="0" fontId="0" fillId="53" borderId="0" xfId="193" applyFont="1" applyFill="1" applyBorder="1" applyAlignment="1">
      <alignment vertical="center"/>
      <protection/>
    </xf>
    <xf numFmtId="166" fontId="0" fillId="0" borderId="0" xfId="192" applyNumberFormat="1" applyFont="1" applyFill="1" applyAlignment="1">
      <alignment horizontal="right" vertical="center" wrapText="1"/>
      <protection/>
    </xf>
    <xf numFmtId="9" fontId="37" fillId="0" borderId="0" xfId="218" applyFont="1" applyFill="1" applyBorder="1" applyAlignment="1" applyProtection="1">
      <alignment vertical="center"/>
      <protection/>
    </xf>
    <xf numFmtId="0" fontId="0" fillId="0" borderId="0" xfId="159" applyFont="1" applyFill="1">
      <alignment/>
      <protection/>
    </xf>
    <xf numFmtId="0" fontId="37" fillId="0" borderId="0" xfId="159" applyFont="1" applyFill="1">
      <alignment/>
      <protection/>
    </xf>
    <xf numFmtId="0" fontId="111" fillId="0" borderId="0" xfId="159" applyFont="1" applyFill="1" applyAlignment="1">
      <alignment horizontal="right"/>
      <protection/>
    </xf>
    <xf numFmtId="0" fontId="112" fillId="0" borderId="0" xfId="159" applyFont="1" applyFill="1">
      <alignment/>
      <protection/>
    </xf>
    <xf numFmtId="166" fontId="111" fillId="0" borderId="0" xfId="159" applyNumberFormat="1" applyFont="1" applyFill="1">
      <alignment/>
      <protection/>
    </xf>
    <xf numFmtId="0" fontId="110" fillId="0" borderId="0" xfId="159" applyFont="1" applyFill="1">
      <alignment/>
      <protection/>
    </xf>
    <xf numFmtId="0" fontId="111" fillId="0" borderId="0" xfId="159" applyFont="1" applyFill="1">
      <alignment/>
      <protection/>
    </xf>
    <xf numFmtId="166" fontId="0" fillId="0" borderId="0" xfId="159" applyNumberFormat="1" applyFont="1" applyFill="1">
      <alignment/>
      <protection/>
    </xf>
    <xf numFmtId="166" fontId="113" fillId="0" borderId="0" xfId="159" applyNumberFormat="1" applyFont="1" applyFill="1">
      <alignment/>
      <protection/>
    </xf>
    <xf numFmtId="166" fontId="110" fillId="0" borderId="0" xfId="159" applyNumberFormat="1" applyFont="1" applyFill="1">
      <alignment/>
      <protection/>
    </xf>
    <xf numFmtId="165" fontId="0" fillId="0" borderId="0" xfId="159" applyNumberFormat="1" applyFont="1" applyFill="1">
      <alignment/>
      <protection/>
    </xf>
    <xf numFmtId="0" fontId="0" fillId="0" borderId="0" xfId="159" applyFont="1" applyFill="1" applyBorder="1">
      <alignment/>
      <protection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9" fillId="0" borderId="0" xfId="0" applyFont="1" applyAlignment="1">
      <alignment/>
    </xf>
    <xf numFmtId="166" fontId="11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7" fontId="89" fillId="55" borderId="0" xfId="0" applyNumberFormat="1" applyFont="1" applyFill="1" applyBorder="1" applyAlignment="1">
      <alignment horizontal="right" vertical="top" wrapText="1"/>
    </xf>
    <xf numFmtId="177" fontId="114" fillId="55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3" fillId="0" borderId="0" xfId="162" applyFont="1" applyBorder="1">
      <alignment/>
      <protection/>
    </xf>
    <xf numFmtId="166" fontId="115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15" fillId="0" borderId="0" xfId="157" applyNumberFormat="1" applyFont="1" applyFill="1" applyBorder="1" applyAlignment="1" applyProtection="1">
      <alignment horizontal="left" vertical="center" wrapText="1" indent="1"/>
      <protection/>
    </xf>
    <xf numFmtId="166" fontId="116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16" fillId="0" borderId="0" xfId="157" applyNumberFormat="1" applyFont="1" applyFill="1" applyBorder="1" applyAlignment="1" applyProtection="1">
      <alignment horizontal="left" vertical="center" wrapText="1" indent="1"/>
      <protection/>
    </xf>
    <xf numFmtId="4" fontId="58" fillId="54" borderId="0" xfId="0" applyNumberFormat="1" applyFont="1" applyFill="1" applyAlignment="1">
      <alignment/>
    </xf>
    <xf numFmtId="0" fontId="117" fillId="0" borderId="0" xfId="160" applyFont="1" applyBorder="1" applyAlignment="1">
      <alignment horizontal="left" vertical="center" wrapText="1"/>
      <protection/>
    </xf>
    <xf numFmtId="0" fontId="58" fillId="53" borderId="0" xfId="193" applyFont="1" applyFill="1" applyBorder="1" applyAlignment="1">
      <alignment vertical="center"/>
      <protection/>
    </xf>
    <xf numFmtId="0" fontId="58" fillId="0" borderId="0" xfId="193" applyFont="1" applyFill="1" applyBorder="1" applyAlignment="1">
      <alignment vertical="center"/>
      <protection/>
    </xf>
    <xf numFmtId="0" fontId="59" fillId="0" borderId="0" xfId="0" applyFont="1" applyBorder="1" applyAlignment="1">
      <alignment/>
    </xf>
    <xf numFmtId="166" fontId="58" fillId="0" borderId="20" xfId="157" applyNumberFormat="1" applyFont="1" applyFill="1" applyBorder="1" applyAlignment="1" applyProtection="1">
      <alignment vertical="center"/>
      <protection/>
    </xf>
    <xf numFmtId="179" fontId="58" fillId="0" borderId="0" xfId="0" applyNumberFormat="1" applyFont="1" applyAlignment="1">
      <alignment/>
    </xf>
    <xf numFmtId="166" fontId="58" fillId="0" borderId="0" xfId="192" applyNumberFormat="1" applyFont="1" applyFill="1" applyAlignment="1">
      <alignment horizontal="right" vertical="center" wrapText="1"/>
      <protection/>
    </xf>
    <xf numFmtId="9" fontId="59" fillId="0" borderId="0" xfId="227" applyFont="1" applyFill="1" applyBorder="1" applyAlignment="1" applyProtection="1">
      <alignment vertical="center"/>
      <protection/>
    </xf>
    <xf numFmtId="0" fontId="37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100" fillId="0" borderId="0" xfId="0" applyFont="1" applyFill="1" applyAlignment="1">
      <alignment horizontal="left" vertical="center"/>
    </xf>
    <xf numFmtId="166" fontId="58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9" fontId="105" fillId="0" borderId="17" xfId="218" applyFont="1" applyFill="1" applyBorder="1" applyAlignment="1">
      <alignment horizontal="right" vertical="center"/>
    </xf>
    <xf numFmtId="166" fontId="0" fillId="54" borderId="0" xfId="0" applyNumberFormat="1" applyFont="1" applyFill="1" applyBorder="1" applyAlignment="1">
      <alignment horizontal="left" vertical="center"/>
    </xf>
    <xf numFmtId="0" fontId="103" fillId="55" borderId="0" xfId="0" applyFont="1" applyFill="1" applyBorder="1" applyAlignment="1">
      <alignment horizontal="left" vertical="center" wrapText="1"/>
    </xf>
    <xf numFmtId="167" fontId="89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8" fillId="0" borderId="0" xfId="193" applyFont="1" applyFill="1" applyBorder="1" applyAlignment="1">
      <alignment horizontal="center" vertical="center"/>
      <protection/>
    </xf>
    <xf numFmtId="0" fontId="104" fillId="0" borderId="0" xfId="159" applyFont="1" applyFill="1" applyBorder="1" applyAlignment="1">
      <alignment horizontal="center" vertical="center"/>
      <protection/>
    </xf>
    <xf numFmtId="0" fontId="100" fillId="0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vertical="top" wrapText="1"/>
      <protection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152400</xdr:colOff>
      <xdr:row>26</xdr:row>
      <xdr:rowOff>247650</xdr:rowOff>
    </xdr:to>
    <xdr:pic>
      <xdr:nvPicPr>
        <xdr:cNvPr id="18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152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19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266700</xdr:rowOff>
    </xdr:from>
    <xdr:to>
      <xdr:col>1</xdr:col>
      <xdr:colOff>5972175</xdr:colOff>
      <xdr:row>8</xdr:row>
      <xdr:rowOff>0</xdr:rowOff>
    </xdr:to>
    <xdr:pic>
      <xdr:nvPicPr>
        <xdr:cNvPr id="22" name="Obraz 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28650"/>
          <a:ext cx="6048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23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F85"/>
  <sheetViews>
    <sheetView showGridLines="0" tabSelected="1" zoomScale="90" zoomScaleNormal="90" zoomScaleSheetLayoutView="8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98.421875" style="1" customWidth="1"/>
    <col min="3" max="4" width="19.7109375" style="17" customWidth="1"/>
    <col min="5" max="5" width="15.00390625" style="18" bestFit="1" customWidth="1"/>
    <col min="6" max="6" width="16.28125" style="18" bestFit="1" customWidth="1"/>
    <col min="7" max="16384" width="9.140625" style="1" customWidth="1"/>
  </cols>
  <sheetData>
    <row r="2" spans="2:5" ht="15.75" customHeight="1">
      <c r="B2" s="26"/>
      <c r="C2" s="27"/>
      <c r="E2" s="1"/>
    </row>
    <row r="3" spans="2:6" ht="23.25">
      <c r="B3" s="25"/>
      <c r="C3" s="4"/>
      <c r="D3" s="4"/>
      <c r="E3" s="1"/>
      <c r="F3" s="1"/>
    </row>
    <row r="4" spans="2:6" ht="23.25">
      <c r="B4" s="25"/>
      <c r="C4" s="4"/>
      <c r="D4" s="4"/>
      <c r="E4" s="1"/>
      <c r="F4" s="1"/>
    </row>
    <row r="5" spans="2:6" ht="23.25">
      <c r="B5" s="25"/>
      <c r="C5" s="4"/>
      <c r="D5" s="4"/>
      <c r="E5" s="1"/>
      <c r="F5" s="1"/>
    </row>
    <row r="6" spans="2:6" ht="23.25">
      <c r="B6" s="25"/>
      <c r="C6" s="4"/>
      <c r="D6" s="4"/>
      <c r="E6" s="1"/>
      <c r="F6" s="1"/>
    </row>
    <row r="7" spans="2:6" ht="23.25">
      <c r="B7" s="25"/>
      <c r="C7" s="4"/>
      <c r="D7" s="4"/>
      <c r="E7" s="1"/>
      <c r="F7" s="1"/>
    </row>
    <row r="8" spans="2:6" ht="23.25">
      <c r="B8" s="25"/>
      <c r="C8" s="4"/>
      <c r="D8" s="4"/>
      <c r="E8" s="1"/>
      <c r="F8" s="1"/>
    </row>
    <row r="9" spans="2:6" ht="23.25">
      <c r="B9" s="25"/>
      <c r="C9" s="4"/>
      <c r="D9" s="4"/>
      <c r="E9" s="1"/>
      <c r="F9" s="1"/>
    </row>
    <row r="10" spans="2:6" ht="60">
      <c r="B10" s="104" t="s">
        <v>294</v>
      </c>
      <c r="C10" s="4"/>
      <c r="D10" s="4"/>
      <c r="E10" s="1"/>
      <c r="F10" s="1"/>
    </row>
    <row r="11" spans="2:6" ht="23.25">
      <c r="B11" s="25" t="s">
        <v>292</v>
      </c>
      <c r="C11" s="4"/>
      <c r="D11" s="4"/>
      <c r="E11" s="1"/>
      <c r="F11" s="1"/>
    </row>
    <row r="12" spans="2:6" ht="23.25">
      <c r="B12" s="25" t="s">
        <v>35</v>
      </c>
      <c r="C12" s="4"/>
      <c r="D12" s="4"/>
      <c r="E12" s="1"/>
      <c r="F12" s="1"/>
    </row>
    <row r="13" spans="2:6" ht="23.25">
      <c r="B13" s="25" t="s">
        <v>57</v>
      </c>
      <c r="C13" s="4"/>
      <c r="D13" s="4"/>
      <c r="E13" s="1"/>
      <c r="F13" s="1"/>
    </row>
    <row r="14" spans="2:6" ht="23.25">
      <c r="B14" s="25" t="s">
        <v>90</v>
      </c>
      <c r="C14" s="4"/>
      <c r="D14" s="4"/>
      <c r="E14" s="1"/>
      <c r="F14" s="1"/>
    </row>
    <row r="15" spans="2:6" ht="23.25">
      <c r="B15" s="25" t="s">
        <v>132</v>
      </c>
      <c r="C15" s="4"/>
      <c r="D15" s="4"/>
      <c r="E15" s="1"/>
      <c r="F15" s="1"/>
    </row>
    <row r="16" spans="2:6" ht="23.25">
      <c r="B16" s="25" t="s">
        <v>134</v>
      </c>
      <c r="C16" s="4"/>
      <c r="D16" s="4"/>
      <c r="E16" s="1"/>
      <c r="F16" s="1"/>
    </row>
    <row r="17" spans="2:6" ht="23.25">
      <c r="B17" s="25" t="s">
        <v>151</v>
      </c>
      <c r="C17" s="4"/>
      <c r="D17" s="4"/>
      <c r="E17" s="1"/>
      <c r="F17" s="1"/>
    </row>
    <row r="18" spans="2:6" ht="23.25">
      <c r="B18" s="25" t="s">
        <v>298</v>
      </c>
      <c r="C18" s="4"/>
      <c r="D18" s="4"/>
      <c r="E18" s="1"/>
      <c r="F18" s="1"/>
    </row>
    <row r="19" spans="2:6" ht="23.25">
      <c r="B19" s="25" t="s">
        <v>299</v>
      </c>
      <c r="C19" s="4"/>
      <c r="D19" s="4"/>
      <c r="E19" s="1"/>
      <c r="F19" s="1"/>
    </row>
    <row r="20" spans="2:6" ht="23.25">
      <c r="B20" s="25" t="s">
        <v>293</v>
      </c>
      <c r="C20" s="4"/>
      <c r="D20" s="4"/>
      <c r="E20" s="1"/>
      <c r="F20" s="1"/>
    </row>
    <row r="21" spans="2:6" ht="23.25">
      <c r="B21" s="25" t="s">
        <v>214</v>
      </c>
      <c r="C21" s="4"/>
      <c r="D21" s="4"/>
      <c r="E21" s="1"/>
      <c r="F21" s="1"/>
    </row>
    <row r="22" spans="2:6" ht="23.25">
      <c r="B22" s="25" t="s">
        <v>216</v>
      </c>
      <c r="C22" s="4"/>
      <c r="D22" s="4"/>
      <c r="E22" s="1"/>
      <c r="F22" s="1"/>
    </row>
    <row r="23" spans="2:6" ht="23.25">
      <c r="B23" s="25" t="s">
        <v>198</v>
      </c>
      <c r="C23" s="4"/>
      <c r="D23" s="4"/>
      <c r="E23" s="1"/>
      <c r="F23" s="1"/>
    </row>
    <row r="24" spans="2:6" ht="23.25">
      <c r="B24" s="25" t="s">
        <v>184</v>
      </c>
      <c r="C24" s="4"/>
      <c r="D24" s="4"/>
      <c r="E24" s="1"/>
      <c r="F24" s="1"/>
    </row>
    <row r="25" spans="2:6" ht="23.25">
      <c r="B25" s="25" t="s">
        <v>223</v>
      </c>
      <c r="C25" s="4"/>
      <c r="D25" s="4"/>
      <c r="E25" s="1"/>
      <c r="F25" s="1"/>
    </row>
    <row r="26" spans="2:6" ht="23.25" customHeight="1">
      <c r="B26" s="25" t="s">
        <v>215</v>
      </c>
      <c r="C26" s="4"/>
      <c r="D26" s="4"/>
      <c r="E26" s="1"/>
      <c r="F26" s="1"/>
    </row>
    <row r="27" spans="2:6" ht="23.25">
      <c r="B27" s="25" t="s">
        <v>222</v>
      </c>
      <c r="C27" s="4"/>
      <c r="D27" s="4"/>
      <c r="E27" s="1"/>
      <c r="F27" s="1"/>
    </row>
    <row r="28" spans="2:6" ht="23.25">
      <c r="B28" s="25"/>
      <c r="C28" s="4"/>
      <c r="D28" s="4"/>
      <c r="E28" s="1"/>
      <c r="F28" s="1"/>
    </row>
    <row r="29" spans="2:6" ht="12.75">
      <c r="B29" s="134" t="s">
        <v>279</v>
      </c>
      <c r="C29" s="4"/>
      <c r="D29" s="4"/>
      <c r="E29" s="1"/>
      <c r="F29" s="1"/>
    </row>
    <row r="30" spans="2:6" ht="12.75" customHeight="1">
      <c r="B30" s="134"/>
      <c r="C30" s="4"/>
      <c r="D30" s="4"/>
      <c r="E30" s="1"/>
      <c r="F30" s="1"/>
    </row>
    <row r="31" spans="2:6" ht="12.75" customHeight="1">
      <c r="B31" s="14"/>
      <c r="C31" s="4"/>
      <c r="D31" s="4"/>
      <c r="E31" s="1"/>
      <c r="F31" s="1"/>
    </row>
    <row r="32" spans="2:6" ht="12.75" customHeight="1">
      <c r="B32" s="14"/>
      <c r="C32" s="4"/>
      <c r="D32" s="4"/>
      <c r="E32" s="1"/>
      <c r="F32" s="1"/>
    </row>
    <row r="33" spans="2:6" ht="12.75" customHeight="1">
      <c r="B33" s="14"/>
      <c r="C33" s="22"/>
      <c r="D33" s="4"/>
      <c r="E33" s="1"/>
      <c r="F33" s="1"/>
    </row>
    <row r="34" spans="2:6" ht="12.75">
      <c r="B34" s="14"/>
      <c r="C34" s="6"/>
      <c r="D34" s="6"/>
      <c r="E34" s="1"/>
      <c r="F34" s="1"/>
    </row>
    <row r="35" spans="2:6" ht="12.75">
      <c r="B35" s="14"/>
      <c r="C35" s="6"/>
      <c r="D35" s="6"/>
      <c r="E35" s="1"/>
      <c r="F35" s="1"/>
    </row>
    <row r="36" spans="2:6" ht="12.75">
      <c r="B36" s="14"/>
      <c r="C36" s="24"/>
      <c r="D36" s="11"/>
      <c r="E36" s="1"/>
      <c r="F36" s="1"/>
    </row>
    <row r="37" spans="2:6" ht="12.75">
      <c r="B37" s="14"/>
      <c r="C37" s="24"/>
      <c r="D37" s="4"/>
      <c r="E37" s="1"/>
      <c r="F37" s="1"/>
    </row>
    <row r="38" spans="2:6" ht="12.75">
      <c r="B38" s="14"/>
      <c r="C38" s="24"/>
      <c r="D38" s="4"/>
      <c r="E38" s="1"/>
      <c r="F38" s="1"/>
    </row>
    <row r="39" spans="2:6" ht="12.75">
      <c r="B39" s="14"/>
      <c r="C39" s="24"/>
      <c r="D39" s="4"/>
      <c r="E39" s="1"/>
      <c r="F39" s="1"/>
    </row>
    <row r="40" spans="2:6" ht="12.75">
      <c r="B40" s="14"/>
      <c r="C40" s="4"/>
      <c r="D40" s="4"/>
      <c r="E40" s="1"/>
      <c r="F40" s="1"/>
    </row>
    <row r="41" spans="2:6" ht="12.75">
      <c r="B41" s="14"/>
      <c r="C41" s="4"/>
      <c r="D41" s="4"/>
      <c r="E41" s="1"/>
      <c r="F41" s="1"/>
    </row>
    <row r="42" spans="2:6" ht="12.75">
      <c r="B42" s="14"/>
      <c r="C42" s="4"/>
      <c r="D42" s="4"/>
      <c r="E42" s="1"/>
      <c r="F42" s="1"/>
    </row>
    <row r="43" spans="2:6" ht="12.75">
      <c r="B43" s="10"/>
      <c r="C43" s="11"/>
      <c r="D43" s="11"/>
      <c r="E43" s="1"/>
      <c r="F43" s="1"/>
    </row>
    <row r="44" spans="2:6" ht="12.75">
      <c r="B44" s="10"/>
      <c r="C44" s="4"/>
      <c r="D44" s="4"/>
      <c r="E44" s="1"/>
      <c r="F44" s="1"/>
    </row>
    <row r="45" spans="2:6" ht="12.75">
      <c r="B45" s="14"/>
      <c r="C45" s="11"/>
      <c r="D45" s="11"/>
      <c r="E45" s="1"/>
      <c r="F45" s="1"/>
    </row>
    <row r="46" spans="2:6" ht="12.75">
      <c r="B46" s="10"/>
      <c r="C46" s="6"/>
      <c r="D46" s="6"/>
      <c r="E46" s="1"/>
      <c r="F46" s="1"/>
    </row>
    <row r="47" spans="2:6" ht="12.75">
      <c r="B47" s="14"/>
      <c r="C47" s="6"/>
      <c r="D47" s="6"/>
      <c r="E47" s="1"/>
      <c r="F47" s="1"/>
    </row>
    <row r="48" spans="2:6" ht="12.75">
      <c r="B48" s="14"/>
      <c r="C48" s="6"/>
      <c r="D48" s="6"/>
      <c r="E48" s="1"/>
      <c r="F48" s="1"/>
    </row>
    <row r="49" spans="2:6" ht="12.75">
      <c r="B49" s="14"/>
      <c r="C49" s="6"/>
      <c r="D49" s="6"/>
      <c r="E49" s="1"/>
      <c r="F49" s="1"/>
    </row>
    <row r="50" spans="2:6" ht="12.75">
      <c r="B50" s="14"/>
      <c r="C50" s="6"/>
      <c r="D50" s="6"/>
      <c r="E50" s="1"/>
      <c r="F50" s="1"/>
    </row>
    <row r="51" spans="2:6" ht="21.75" customHeight="1">
      <c r="B51" s="14"/>
      <c r="C51" s="219"/>
      <c r="D51" s="219"/>
      <c r="E51" s="1"/>
      <c r="F51" s="1"/>
    </row>
    <row r="52" spans="2:6" ht="12.75">
      <c r="B52" s="14"/>
      <c r="C52" s="11"/>
      <c r="D52" s="11"/>
      <c r="E52" s="13"/>
      <c r="F52" s="5"/>
    </row>
    <row r="53" spans="2:6" ht="12.75">
      <c r="B53" s="14"/>
      <c r="C53" s="4"/>
      <c r="D53" s="4"/>
      <c r="E53" s="8"/>
      <c r="F53" s="5"/>
    </row>
    <row r="54" spans="2:6" ht="12.75">
      <c r="B54" s="10"/>
      <c r="C54" s="4"/>
      <c r="D54" s="4"/>
      <c r="E54" s="8"/>
      <c r="F54" s="5"/>
    </row>
    <row r="55" spans="2:6" ht="12.75">
      <c r="B55" s="14"/>
      <c r="C55" s="4"/>
      <c r="D55" s="4"/>
      <c r="E55" s="8"/>
      <c r="F55" s="5"/>
    </row>
    <row r="56" spans="2:6" ht="12.75">
      <c r="B56" s="10"/>
      <c r="C56" s="4"/>
      <c r="D56" s="4"/>
      <c r="E56" s="8"/>
      <c r="F56" s="5"/>
    </row>
    <row r="57" spans="2:6" ht="12.75">
      <c r="B57" s="14"/>
      <c r="C57" s="6"/>
      <c r="D57" s="6"/>
      <c r="E57" s="9"/>
      <c r="F57" s="7"/>
    </row>
    <row r="58" spans="2:6" ht="12.75">
      <c r="B58" s="14"/>
      <c r="C58" s="4"/>
      <c r="D58" s="4"/>
      <c r="E58" s="8"/>
      <c r="F58" s="5"/>
    </row>
    <row r="59" spans="2:6" ht="12.75">
      <c r="B59" s="14"/>
      <c r="C59" s="6"/>
      <c r="D59" s="6"/>
      <c r="E59" s="9"/>
      <c r="F59" s="7"/>
    </row>
    <row r="60" spans="2:6" ht="12.75">
      <c r="B60" s="14"/>
      <c r="C60" s="6"/>
      <c r="D60" s="6"/>
      <c r="E60" s="9"/>
      <c r="F60" s="7"/>
    </row>
    <row r="61" spans="2:6" ht="12.75">
      <c r="B61" s="14"/>
      <c r="C61" s="11"/>
      <c r="D61" s="11"/>
      <c r="E61" s="8"/>
      <c r="F61" s="12"/>
    </row>
    <row r="62" spans="2:6" ht="12.75">
      <c r="B62" s="14"/>
      <c r="C62" s="11"/>
      <c r="D62" s="11"/>
      <c r="E62" s="8"/>
      <c r="F62" s="12"/>
    </row>
    <row r="63" spans="2:6" ht="12.75">
      <c r="B63" s="14"/>
      <c r="C63" s="4"/>
      <c r="D63" s="4"/>
      <c r="E63" s="8"/>
      <c r="F63" s="5"/>
    </row>
    <row r="64" spans="2:6" ht="12.75">
      <c r="B64" s="14"/>
      <c r="C64" s="4"/>
      <c r="D64" s="4"/>
      <c r="E64" s="8"/>
      <c r="F64" s="5"/>
    </row>
    <row r="65" spans="2:6" ht="12.75">
      <c r="B65" s="10"/>
      <c r="C65" s="4"/>
      <c r="D65" s="4"/>
      <c r="E65" s="8"/>
      <c r="F65" s="5"/>
    </row>
    <row r="66" spans="2:6" ht="12.75">
      <c r="B66" s="14"/>
      <c r="C66" s="4"/>
      <c r="D66" s="4"/>
      <c r="E66" s="8"/>
      <c r="F66" s="5"/>
    </row>
    <row r="67" spans="2:6" ht="12.75">
      <c r="B67" s="10"/>
      <c r="C67" s="4"/>
      <c r="D67" s="4"/>
      <c r="E67" s="8"/>
      <c r="F67" s="5"/>
    </row>
    <row r="68" spans="2:6" ht="12.75">
      <c r="B68" s="14"/>
      <c r="C68" s="4"/>
      <c r="D68" s="4"/>
      <c r="E68" s="8"/>
      <c r="F68" s="5"/>
    </row>
    <row r="69" spans="2:6" ht="12.75">
      <c r="B69" s="10"/>
      <c r="C69" s="14"/>
      <c r="D69" s="14"/>
      <c r="E69" s="19"/>
      <c r="F69" s="15"/>
    </row>
    <row r="70" spans="2:6" ht="12.75">
      <c r="B70" s="16"/>
      <c r="C70" s="6"/>
      <c r="D70" s="6"/>
      <c r="E70" s="9"/>
      <c r="F70" s="7"/>
    </row>
    <row r="71" spans="2:6" ht="12.75">
      <c r="B71" s="16"/>
      <c r="C71" s="14"/>
      <c r="D71" s="14"/>
      <c r="E71" s="19"/>
      <c r="F71" s="15"/>
    </row>
    <row r="72" spans="2:6" ht="12.75">
      <c r="B72" s="16"/>
      <c r="C72" s="10"/>
      <c r="D72" s="10"/>
      <c r="E72" s="20"/>
      <c r="F72" s="21"/>
    </row>
    <row r="73" spans="3:6" ht="12.75">
      <c r="C73" s="4"/>
      <c r="D73" s="4"/>
      <c r="E73" s="8"/>
      <c r="F73" s="5"/>
    </row>
    <row r="74" spans="3:6" ht="12.75">
      <c r="C74" s="4"/>
      <c r="D74" s="4"/>
      <c r="E74" s="8"/>
      <c r="F74" s="5"/>
    </row>
    <row r="75" spans="3:6" ht="12.75">
      <c r="C75" s="4"/>
      <c r="D75" s="4"/>
      <c r="E75" s="8"/>
      <c r="F75" s="5"/>
    </row>
    <row r="76" spans="3:6" ht="12.75">
      <c r="C76" s="4"/>
      <c r="D76" s="4"/>
      <c r="E76" s="8"/>
      <c r="F76" s="5"/>
    </row>
    <row r="77" spans="3:6" ht="12.75">
      <c r="C77" s="4"/>
      <c r="D77" s="4"/>
      <c r="E77" s="8"/>
      <c r="F77" s="5"/>
    </row>
    <row r="78" spans="3:6" ht="12.75">
      <c r="C78" s="4"/>
      <c r="D78" s="4"/>
      <c r="E78" s="8"/>
      <c r="F78" s="5"/>
    </row>
    <row r="79" spans="3:6" ht="12.75">
      <c r="C79" s="4"/>
      <c r="D79" s="4"/>
      <c r="E79" s="8"/>
      <c r="F79" s="5"/>
    </row>
    <row r="80" spans="3:6" ht="12.75">
      <c r="C80" s="14"/>
      <c r="D80" s="14"/>
      <c r="E80" s="19"/>
      <c r="F80" s="15"/>
    </row>
    <row r="81" spans="3:6" ht="12.75">
      <c r="C81" s="6"/>
      <c r="D81" s="6"/>
      <c r="E81" s="9"/>
      <c r="F81" s="7"/>
    </row>
    <row r="82" spans="3:6" ht="12.75">
      <c r="C82" s="14"/>
      <c r="D82" s="14"/>
      <c r="E82" s="19"/>
      <c r="F82" s="15"/>
    </row>
    <row r="83" spans="3:6" ht="12.75">
      <c r="C83" s="6"/>
      <c r="D83" s="6"/>
      <c r="E83" s="9"/>
      <c r="F83" s="7"/>
    </row>
    <row r="84" spans="3:6" ht="12.75">
      <c r="C84" s="23"/>
      <c r="D84" s="14"/>
      <c r="E84" s="19"/>
      <c r="F84" s="15"/>
    </row>
    <row r="85" spans="3:6" ht="12.75">
      <c r="C85" s="6"/>
      <c r="D85" s="6"/>
      <c r="E85" s="9"/>
      <c r="F85" s="7"/>
    </row>
  </sheetData>
  <sheetProtection/>
  <mergeCells count="1">
    <mergeCell ref="C51:D51"/>
  </mergeCells>
  <hyperlinks>
    <hyperlink ref="B12" location="'P&amp;L'!A1" display="Consolidated statement of profit or loss"/>
    <hyperlink ref="B13" location="'Balance sheet'!A1" display="Consolidated statement of financial position"/>
    <hyperlink ref="B14" location="'Cash flows'!A1" display="Consolidated statement of cash flows"/>
    <hyperlink ref="B15" location="Revenue!A1" display="Revenue from sale of gas and other revenue"/>
    <hyperlink ref="B16" location="'Operating costs'!A1" display="Operating expenses"/>
    <hyperlink ref="B17" location="Hedging!A1" display="Gains/losses on derivative instruments and currency exchange differences"/>
    <hyperlink ref="B21" location="'Segment E&amp;P quarterly 2017-18'!A1" display="Exploration and Production"/>
    <hyperlink ref="B22" location="'Segment T&amp;S quarterly 2017-18'!A1" display="Trade and Storage"/>
    <hyperlink ref="B23" location="'Segment D quarterly 2017-18'!A1" display="Distribution"/>
    <hyperlink ref="B24" location="'Segment Gen quarterly 2017-18'!A1" display="Generation"/>
    <hyperlink ref="B25" location="'Segment Oth quarterly 2017-18'!A1" display="Others Segments"/>
    <hyperlink ref="B27" location="'Customer Groups 2013-2018'!A1" display="Gas sales volumes by customer group"/>
    <hyperlink ref="B26" location="'Operating data'!A1" display="Operating data"/>
    <hyperlink ref="B19" location="'Segments quarterly'!A1" display="Segments quarterly"/>
    <hyperlink ref="B20" location="'segments 2017'!A1" display="Changes in reporting segment presentation"/>
    <hyperlink ref="B11" location="'MSSF 15 changes in presentation'!A1" display="Changes in the presentation of 2017 data in connection with IFRS 15"/>
    <hyperlink ref="B18" location="'Semi-annual segments'!A1" display="Semi-annual segments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78"/>
  <sheetViews>
    <sheetView showGridLines="0" zoomScale="90" zoomScaleNormal="90" zoomScaleSheetLayoutView="90" workbookViewId="0" topLeftCell="A1">
      <pane xSplit="2" ySplit="6" topLeftCell="C6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34" customWidth="1"/>
    <col min="2" max="2" width="92.00390625" style="134" customWidth="1"/>
    <col min="3" max="4" width="20.7109375" style="134" customWidth="1"/>
    <col min="5" max="6" width="20.7109375" style="136" customWidth="1"/>
    <col min="7" max="9" width="20.7109375" style="134" customWidth="1"/>
    <col min="10" max="10" width="23.421875" style="134" bestFit="1" customWidth="1"/>
    <col min="11" max="17" width="20.7109375" style="134" customWidth="1"/>
    <col min="18" max="26" width="17.7109375" style="134" customWidth="1"/>
    <col min="27" max="31" width="17.7109375" style="134" hidden="1" customWidth="1"/>
    <col min="32" max="16384" width="9.140625" style="134" customWidth="1"/>
  </cols>
  <sheetData>
    <row r="1" ht="23.25" customHeight="1">
      <c r="B1" s="25" t="s">
        <v>315</v>
      </c>
    </row>
    <row r="2" spans="2:17" ht="15.75" customHeight="1">
      <c r="B2" s="133"/>
      <c r="C2" s="133"/>
      <c r="D2" s="133"/>
      <c r="E2" s="133"/>
      <c r="F2" s="133"/>
      <c r="G2" s="133"/>
      <c r="H2" s="135"/>
      <c r="I2" s="167"/>
      <c r="J2" s="163"/>
      <c r="K2" s="133"/>
      <c r="L2" s="133"/>
      <c r="M2" s="133"/>
      <c r="N2" s="133"/>
      <c r="O2" s="133"/>
      <c r="P2" s="135"/>
      <c r="Q2" s="135"/>
    </row>
    <row r="3" spans="2:4" ht="12.75">
      <c r="B3" s="136"/>
      <c r="C3" s="136"/>
      <c r="D3" s="164"/>
    </row>
    <row r="4" spans="2:22" ht="75.75" customHeight="1">
      <c r="B4" s="58" t="s">
        <v>300</v>
      </c>
      <c r="C4" s="60" t="s">
        <v>214</v>
      </c>
      <c r="D4" s="60" t="s">
        <v>216</v>
      </c>
      <c r="E4" s="60" t="s">
        <v>198</v>
      </c>
      <c r="F4" s="60" t="s">
        <v>184</v>
      </c>
      <c r="G4" s="61" t="s">
        <v>221</v>
      </c>
      <c r="H4" s="61" t="s">
        <v>200</v>
      </c>
      <c r="I4" s="59" t="s">
        <v>150</v>
      </c>
      <c r="J4" s="60" t="s">
        <v>56</v>
      </c>
      <c r="K4" s="60" t="s">
        <v>214</v>
      </c>
      <c r="L4" s="60" t="s">
        <v>216</v>
      </c>
      <c r="M4" s="60" t="s">
        <v>198</v>
      </c>
      <c r="N4" s="60" t="s">
        <v>184</v>
      </c>
      <c r="O4" s="61" t="s">
        <v>199</v>
      </c>
      <c r="P4" s="61" t="s">
        <v>200</v>
      </c>
      <c r="Q4" s="59" t="s">
        <v>150</v>
      </c>
      <c r="R4" s="137"/>
      <c r="S4" s="137"/>
      <c r="T4" s="137"/>
      <c r="U4" s="137"/>
      <c r="V4" s="137"/>
    </row>
    <row r="5" spans="2:22" ht="12" customHeight="1">
      <c r="B5" s="107"/>
      <c r="C5" s="109" t="s">
        <v>54</v>
      </c>
      <c r="D5" s="109" t="s">
        <v>54</v>
      </c>
      <c r="E5" s="109" t="s">
        <v>54</v>
      </c>
      <c r="F5" s="109" t="s">
        <v>54</v>
      </c>
      <c r="G5" s="109" t="s">
        <v>54</v>
      </c>
      <c r="H5" s="109" t="s">
        <v>54</v>
      </c>
      <c r="I5" s="108" t="s">
        <v>54</v>
      </c>
      <c r="J5" s="35"/>
      <c r="K5" s="109" t="s">
        <v>0</v>
      </c>
      <c r="L5" s="109" t="s">
        <v>0</v>
      </c>
      <c r="M5" s="109" t="s">
        <v>0</v>
      </c>
      <c r="N5" s="109" t="s">
        <v>0</v>
      </c>
      <c r="O5" s="109" t="s">
        <v>0</v>
      </c>
      <c r="P5" s="109" t="s">
        <v>0</v>
      </c>
      <c r="Q5" s="108" t="s">
        <v>0</v>
      </c>
      <c r="R5" s="137"/>
      <c r="S5" s="137"/>
      <c r="T5" s="137"/>
      <c r="U5" s="137"/>
      <c r="V5" s="137"/>
    </row>
    <row r="6" spans="2:22" ht="12" customHeight="1" thickBot="1">
      <c r="B6" s="111"/>
      <c r="C6" s="113"/>
      <c r="D6" s="113"/>
      <c r="E6" s="113"/>
      <c r="F6" s="113"/>
      <c r="G6" s="113"/>
      <c r="H6" s="113"/>
      <c r="I6" s="112"/>
      <c r="J6" s="35"/>
      <c r="K6" s="113"/>
      <c r="L6" s="113"/>
      <c r="M6" s="113"/>
      <c r="N6" s="113"/>
      <c r="O6" s="113"/>
      <c r="P6" s="113"/>
      <c r="Q6" s="112"/>
      <c r="R6" s="137"/>
      <c r="S6" s="137"/>
      <c r="T6" s="137"/>
      <c r="U6" s="137"/>
      <c r="V6" s="137"/>
    </row>
    <row r="7" spans="2:17" ht="13.5" customHeight="1">
      <c r="B7" s="66" t="s">
        <v>201</v>
      </c>
      <c r="C7" s="36"/>
      <c r="D7" s="36"/>
      <c r="E7" s="36"/>
      <c r="F7" s="36"/>
      <c r="G7" s="36"/>
      <c r="H7" s="36"/>
      <c r="I7" s="33"/>
      <c r="J7" s="36"/>
      <c r="K7" s="36">
        <f>_xlfn.IFERROR(B7/B37-1,"")</f>
      </c>
      <c r="L7" s="36"/>
      <c r="M7" s="36"/>
      <c r="N7" s="36"/>
      <c r="O7" s="36"/>
      <c r="P7" s="36"/>
      <c r="Q7" s="33"/>
    </row>
    <row r="8" spans="2:17" ht="12.75" customHeight="1">
      <c r="B8" s="30" t="s">
        <v>202</v>
      </c>
      <c r="C8" s="36">
        <v>839</v>
      </c>
      <c r="D8" s="36">
        <v>5515</v>
      </c>
      <c r="E8" s="36">
        <v>1006</v>
      </c>
      <c r="F8" s="36">
        <v>228</v>
      </c>
      <c r="G8" s="36">
        <v>51</v>
      </c>
      <c r="H8" s="36">
        <v>0</v>
      </c>
      <c r="I8" s="33">
        <v>7639</v>
      </c>
      <c r="J8" s="36"/>
      <c r="K8" s="91">
        <f aca="true" t="shared" si="0" ref="K8:K23">_xlfn.IFERROR(C8/C33-1,"")</f>
        <v>0.24480712166172114</v>
      </c>
      <c r="L8" s="91">
        <f aca="true" t="shared" si="1" ref="L8:L23">_xlfn.IFERROR(D8/D33-1,"")</f>
        <v>0.10472336845478947</v>
      </c>
      <c r="M8" s="91">
        <f aca="true" t="shared" si="2" ref="M8:M23">_xlfn.IFERROR(E8/E33-1,"")</f>
        <v>-0.11162133521723783</v>
      </c>
      <c r="N8" s="91">
        <f aca="true" t="shared" si="3" ref="N8:N23">_xlfn.IFERROR(F8/F33-1,"")</f>
        <v>-0.24252491694352163</v>
      </c>
      <c r="O8" s="91">
        <f aca="true" t="shared" si="4" ref="O8:O23">_xlfn.IFERROR(G8/G33-1,"")</f>
        <v>0.8888888888888888</v>
      </c>
      <c r="P8" s="36">
        <f aca="true" t="shared" si="5" ref="P8:P23">_xlfn.IFERROR(H8/H33-1,"")</f>
      </c>
      <c r="Q8" s="94">
        <f aca="true" t="shared" si="6" ref="Q8:Q23">_xlfn.IFERROR(I8/I33-1,"")</f>
        <v>0.07183948365371129</v>
      </c>
    </row>
    <row r="9" spans="2:17" ht="12.75" customHeight="1">
      <c r="B9" s="30" t="s">
        <v>224</v>
      </c>
      <c r="C9" s="36">
        <v>842</v>
      </c>
      <c r="D9" s="36">
        <v>46</v>
      </c>
      <c r="E9" s="36">
        <v>131</v>
      </c>
      <c r="F9" s="36">
        <v>119</v>
      </c>
      <c r="G9" s="36">
        <v>78</v>
      </c>
      <c r="H9" s="36">
        <v>-1216</v>
      </c>
      <c r="I9" s="33">
        <v>1216</v>
      </c>
      <c r="J9" s="36"/>
      <c r="K9" s="91">
        <f t="shared" si="0"/>
        <v>0.35806451612903234</v>
      </c>
      <c r="L9" s="91">
        <f t="shared" si="1"/>
        <v>1.2999999999999998</v>
      </c>
      <c r="M9" s="91">
        <f t="shared" si="2"/>
        <v>12.1</v>
      </c>
      <c r="N9" s="91">
        <f t="shared" si="3"/>
        <v>0.11214953271028039</v>
      </c>
      <c r="O9" s="91">
        <f t="shared" si="4"/>
        <v>0.30000000000000004</v>
      </c>
      <c r="P9" s="36">
        <f t="shared" si="5"/>
        <v>0.4901960784313726</v>
      </c>
      <c r="Q9" s="94">
        <f t="shared" si="6"/>
      </c>
    </row>
    <row r="10" spans="2:17" ht="13.5" customHeight="1" thickBot="1">
      <c r="B10" s="62" t="s">
        <v>204</v>
      </c>
      <c r="C10" s="65">
        <v>1681</v>
      </c>
      <c r="D10" s="65">
        <v>5561</v>
      </c>
      <c r="E10" s="65">
        <v>1137</v>
      </c>
      <c r="F10" s="65">
        <v>347</v>
      </c>
      <c r="G10" s="65">
        <v>129</v>
      </c>
      <c r="H10" s="65">
        <v>-1216</v>
      </c>
      <c r="I10" s="63">
        <v>7639</v>
      </c>
      <c r="J10" s="36"/>
      <c r="K10" s="92">
        <f t="shared" si="0"/>
        <v>0.29907264296754255</v>
      </c>
      <c r="L10" s="92">
        <f t="shared" si="1"/>
        <v>0.10949283747655714</v>
      </c>
      <c r="M10" s="92">
        <f t="shared" si="2"/>
        <v>-0.00420388859695231</v>
      </c>
      <c r="N10" s="92">
        <f t="shared" si="3"/>
        <v>-0.14950980392156865</v>
      </c>
      <c r="O10" s="92">
        <f t="shared" si="4"/>
        <v>0.48275862068965525</v>
      </c>
      <c r="P10" s="92">
        <f t="shared" si="5"/>
        <v>0.4901960784313726</v>
      </c>
      <c r="Q10" s="95">
        <f t="shared" si="6"/>
        <v>0.07183948365371129</v>
      </c>
    </row>
    <row r="11" spans="2:17" ht="12.75" customHeight="1">
      <c r="B11" s="30" t="s">
        <v>229</v>
      </c>
      <c r="C11" s="36">
        <v>-269</v>
      </c>
      <c r="D11" s="36">
        <v>-47</v>
      </c>
      <c r="E11" s="36">
        <v>-231</v>
      </c>
      <c r="F11" s="36">
        <v>-94</v>
      </c>
      <c r="G11" s="36">
        <v>-17</v>
      </c>
      <c r="H11" s="36">
        <v>1</v>
      </c>
      <c r="I11" s="33">
        <v>-657</v>
      </c>
      <c r="J11" s="36"/>
      <c r="K11" s="91">
        <f t="shared" si="0"/>
        <v>0.04710003892565218</v>
      </c>
      <c r="L11" s="91">
        <f t="shared" si="1"/>
        <v>-0.10133843212237093</v>
      </c>
      <c r="M11" s="91">
        <f t="shared" si="2"/>
        <v>0.010056843025798123</v>
      </c>
      <c r="N11" s="91">
        <f t="shared" si="3"/>
        <v>0.04560622914349266</v>
      </c>
      <c r="O11" s="91">
        <f t="shared" si="4"/>
        <v>0.38211382113821135</v>
      </c>
      <c r="P11" s="36">
        <f t="shared" si="5"/>
      </c>
      <c r="Q11" s="94">
        <f t="shared" si="6"/>
        <v>0.026402124668020832</v>
      </c>
    </row>
    <row r="12" spans="2:17" ht="12.75" customHeight="1">
      <c r="B12" s="30" t="s">
        <v>205</v>
      </c>
      <c r="C12" s="36">
        <v>-70</v>
      </c>
      <c r="D12" s="36">
        <v>-5473</v>
      </c>
      <c r="E12" s="36">
        <v>4</v>
      </c>
      <c r="F12" s="36">
        <v>-150</v>
      </c>
      <c r="G12" s="36">
        <v>-12</v>
      </c>
      <c r="H12" s="36">
        <v>1090</v>
      </c>
      <c r="I12" s="33">
        <v>-4611</v>
      </c>
      <c r="J12" s="36"/>
      <c r="K12" s="91">
        <f t="shared" si="0"/>
        <v>-0.06291834002677377</v>
      </c>
      <c r="L12" s="91">
        <f t="shared" si="1"/>
        <v>0.09108670082334869</v>
      </c>
      <c r="M12" s="91">
        <f t="shared" si="2"/>
        <v>-0.9479843953185956</v>
      </c>
      <c r="N12" s="91">
        <f t="shared" si="3"/>
        <v>0.06534090909090895</v>
      </c>
      <c r="O12" s="91">
        <f t="shared" si="4"/>
        <v>-0.11111111111111116</v>
      </c>
      <c r="P12" s="91">
        <f t="shared" si="5"/>
        <v>0.2957679505468378</v>
      </c>
      <c r="Q12" s="94">
        <f t="shared" si="6"/>
        <v>0.06563438872197813</v>
      </c>
    </row>
    <row r="13" spans="2:17" ht="12.75" customHeight="1">
      <c r="B13" s="30" t="s">
        <v>206</v>
      </c>
      <c r="C13" s="36">
        <v>-205</v>
      </c>
      <c r="D13" s="36">
        <v>-95</v>
      </c>
      <c r="E13" s="36">
        <v>-313</v>
      </c>
      <c r="F13" s="36">
        <v>-55</v>
      </c>
      <c r="G13" s="36">
        <v>-56.1</v>
      </c>
      <c r="H13" s="36">
        <v>0.9</v>
      </c>
      <c r="I13" s="33">
        <v>-723</v>
      </c>
      <c r="J13" s="36"/>
      <c r="K13" s="91">
        <f t="shared" si="0"/>
        <v>0.05398457583547556</v>
      </c>
      <c r="L13" s="91">
        <f t="shared" si="1"/>
        <v>0.1473429951690821</v>
      </c>
      <c r="M13" s="91">
        <f t="shared" si="2"/>
        <v>0.0982456140350878</v>
      </c>
      <c r="N13" s="91">
        <f t="shared" si="3"/>
        <v>0.04961832061068705</v>
      </c>
      <c r="O13" s="91">
        <f t="shared" si="4"/>
        <v>-0.03275862068965518</v>
      </c>
      <c r="P13" s="36">
        <f t="shared" si="5"/>
        <v>0.2857142857142858</v>
      </c>
      <c r="Q13" s="94">
        <f t="shared" si="6"/>
        <v>0.07589285714285743</v>
      </c>
    </row>
    <row r="14" spans="2:35" ht="12.75" customHeight="1">
      <c r="B14" s="30" t="s">
        <v>207</v>
      </c>
      <c r="C14" s="36">
        <v>-169</v>
      </c>
      <c r="D14" s="36">
        <v>-200</v>
      </c>
      <c r="E14" s="36">
        <v>-53</v>
      </c>
      <c r="F14" s="36">
        <v>-46</v>
      </c>
      <c r="G14" s="36">
        <v>-59</v>
      </c>
      <c r="H14" s="36">
        <v>83</v>
      </c>
      <c r="I14" s="33">
        <v>-444</v>
      </c>
      <c r="J14" s="40"/>
      <c r="K14" s="91">
        <f t="shared" si="0"/>
        <v>0.1711711711711712</v>
      </c>
      <c r="L14" s="91">
        <f t="shared" si="1"/>
        <v>1.9027576197387517</v>
      </c>
      <c r="M14" s="91">
        <f t="shared" si="2"/>
        <v>0.06425702811244949</v>
      </c>
      <c r="N14" s="91">
        <f t="shared" si="3"/>
        <v>0.17647058823529416</v>
      </c>
      <c r="O14" s="91">
        <f t="shared" si="4"/>
        <v>0.1216730038022813</v>
      </c>
      <c r="P14" s="91">
        <f t="shared" si="5"/>
        <v>-2.586998087954109</v>
      </c>
      <c r="Q14" s="94">
        <f t="shared" si="6"/>
        <v>0.0909090909090906</v>
      </c>
      <c r="R14" s="137"/>
      <c r="S14" s="137"/>
      <c r="T14" s="137"/>
      <c r="U14" s="137"/>
      <c r="V14" s="137"/>
      <c r="AI14" s="137"/>
    </row>
    <row r="15" spans="2:35" ht="12.75" customHeight="1">
      <c r="B15" s="30" t="s">
        <v>42</v>
      </c>
      <c r="C15" s="36">
        <v>-71</v>
      </c>
      <c r="D15" s="36">
        <v>-41</v>
      </c>
      <c r="E15" s="36">
        <v>-147</v>
      </c>
      <c r="F15" s="36">
        <v>0</v>
      </c>
      <c r="G15" s="36">
        <v>0</v>
      </c>
      <c r="H15" s="36">
        <v>0</v>
      </c>
      <c r="I15" s="33">
        <v>-259</v>
      </c>
      <c r="J15" s="40"/>
      <c r="K15" s="91">
        <f t="shared" si="0"/>
        <v>0.7317073170731707</v>
      </c>
      <c r="L15" s="91">
        <f t="shared" si="1"/>
        <v>0.12947658402203865</v>
      </c>
      <c r="M15" s="91">
        <f t="shared" si="2"/>
        <v>-0.03289473684210531</v>
      </c>
      <c r="N15" s="91">
        <f t="shared" si="3"/>
      </c>
      <c r="O15" s="91">
        <f t="shared" si="4"/>
      </c>
      <c r="P15" s="91">
        <f t="shared" si="5"/>
      </c>
      <c r="Q15" s="94">
        <f t="shared" si="6"/>
        <v>0.12952464020933263</v>
      </c>
      <c r="R15" s="137"/>
      <c r="S15" s="137"/>
      <c r="T15" s="137"/>
      <c r="U15" s="137"/>
      <c r="V15" s="137"/>
      <c r="AI15" s="137"/>
    </row>
    <row r="16" spans="2:35" ht="12.75" customHeight="1">
      <c r="B16" s="30" t="s">
        <v>47</v>
      </c>
      <c r="C16" s="36">
        <v>-61</v>
      </c>
      <c r="D16" s="37">
        <v>0</v>
      </c>
      <c r="E16" s="36">
        <v>1</v>
      </c>
      <c r="F16" s="36">
        <v>0</v>
      </c>
      <c r="G16" s="36">
        <v>0</v>
      </c>
      <c r="H16" s="36">
        <v>0</v>
      </c>
      <c r="I16" s="33">
        <v>-60</v>
      </c>
      <c r="J16" s="36"/>
      <c r="K16" s="91">
        <f t="shared" si="0"/>
        <v>20.785714285714196</v>
      </c>
      <c r="L16" s="36">
        <f t="shared" si="1"/>
      </c>
      <c r="M16" s="36">
        <f t="shared" si="2"/>
        <v>-2</v>
      </c>
      <c r="N16" s="36">
        <f t="shared" si="3"/>
      </c>
      <c r="O16" s="91">
        <f t="shared" si="4"/>
        <v>-1</v>
      </c>
      <c r="P16" s="36">
        <f t="shared" si="5"/>
      </c>
      <c r="Q16" s="94">
        <f t="shared" si="6"/>
        <v>1.4489795918367334</v>
      </c>
      <c r="AI16" s="137"/>
    </row>
    <row r="17" spans="2:35" ht="12.75" customHeight="1">
      <c r="B17" s="30" t="s">
        <v>209</v>
      </c>
      <c r="C17" s="36">
        <v>110</v>
      </c>
      <c r="D17" s="36">
        <v>15</v>
      </c>
      <c r="E17" s="36">
        <v>76</v>
      </c>
      <c r="F17" s="36">
        <v>0</v>
      </c>
      <c r="G17" s="36">
        <v>1.1</v>
      </c>
      <c r="H17" s="36">
        <v>36.6</v>
      </c>
      <c r="I17" s="33">
        <v>239</v>
      </c>
      <c r="J17" s="36"/>
      <c r="K17" s="91">
        <f t="shared" si="0"/>
        <v>0.029962546816479474</v>
      </c>
      <c r="L17" s="91">
        <f t="shared" si="1"/>
        <v>-0.5495495495495495</v>
      </c>
      <c r="M17" s="91">
        <f t="shared" si="2"/>
        <v>0.2666666666666666</v>
      </c>
      <c r="N17" s="36">
        <f t="shared" si="3"/>
      </c>
      <c r="O17" s="36">
        <f t="shared" si="4"/>
      </c>
      <c r="P17" s="91">
        <f t="shared" si="5"/>
        <v>0.2797202797202798</v>
      </c>
      <c r="Q17" s="94">
        <f t="shared" si="6"/>
        <v>0.04503716659379098</v>
      </c>
      <c r="AI17" s="137"/>
    </row>
    <row r="18" spans="2:35" ht="12.75" customHeight="1">
      <c r="B18" s="30" t="s">
        <v>208</v>
      </c>
      <c r="C18" s="36">
        <v>-28</v>
      </c>
      <c r="D18" s="36">
        <v>24</v>
      </c>
      <c r="E18" s="36">
        <v>-83</v>
      </c>
      <c r="F18" s="36">
        <v>-31</v>
      </c>
      <c r="G18" s="36">
        <v>-26.1</v>
      </c>
      <c r="H18" s="36">
        <v>-11</v>
      </c>
      <c r="I18" s="33">
        <v>-155</v>
      </c>
      <c r="J18" s="36"/>
      <c r="K18" s="91">
        <f t="shared" si="0"/>
        <v>-0.6534653465346534</v>
      </c>
      <c r="L18" s="91">
        <f t="shared" si="1"/>
        <v>-1.2197802197802199</v>
      </c>
      <c r="M18" s="91">
        <f t="shared" si="2"/>
        <v>-0.16161616161616166</v>
      </c>
      <c r="N18" s="91">
        <f t="shared" si="3"/>
        <v>4.5357142857142865</v>
      </c>
      <c r="O18" s="91">
        <f t="shared" si="4"/>
        <v>-7.525</v>
      </c>
      <c r="P18" s="91">
        <f t="shared" si="5"/>
        <v>-5.0740740740740735</v>
      </c>
      <c r="Q18" s="94">
        <f t="shared" si="6"/>
        <v>-0.4616186175755471</v>
      </c>
      <c r="W18" s="97"/>
      <c r="X18" s="97"/>
      <c r="Y18" s="97"/>
      <c r="Z18" s="97"/>
      <c r="AA18" s="138"/>
      <c r="AB18" s="97"/>
      <c r="AC18" s="97"/>
      <c r="AD18" s="97"/>
      <c r="AE18" s="97"/>
      <c r="AF18" s="139"/>
      <c r="AG18" s="137"/>
      <c r="AH18" s="137"/>
      <c r="AI18" s="137"/>
    </row>
    <row r="19" spans="2:35" ht="13.5" customHeight="1" thickBot="1">
      <c r="B19" s="62" t="s">
        <v>210</v>
      </c>
      <c r="C19" s="65">
        <v>-763</v>
      </c>
      <c r="D19" s="65">
        <v>-5817</v>
      </c>
      <c r="E19" s="65">
        <v>-746</v>
      </c>
      <c r="F19" s="65">
        <v>-375</v>
      </c>
      <c r="G19" s="65">
        <v>-169</v>
      </c>
      <c r="H19" s="65">
        <v>1201</v>
      </c>
      <c r="I19" s="63">
        <v>-6669.799999999999</v>
      </c>
      <c r="J19" s="36"/>
      <c r="K19" s="92">
        <f t="shared" si="0"/>
        <v>0.10868933449578644</v>
      </c>
      <c r="L19" s="92">
        <f t="shared" si="1"/>
        <v>0.0908988616544455</v>
      </c>
      <c r="M19" s="92">
        <f t="shared" si="2"/>
        <v>0.09932213380489263</v>
      </c>
      <c r="N19" s="92">
        <f t="shared" si="3"/>
        <v>0.14399023794996935</v>
      </c>
      <c r="O19" s="92">
        <f t="shared" si="4"/>
        <v>0.1038536903984324</v>
      </c>
      <c r="P19" s="92">
        <f t="shared" si="5"/>
        <v>0.4630283834815445</v>
      </c>
      <c r="Q19" s="95">
        <f t="shared" si="6"/>
        <v>0.048776652619661354</v>
      </c>
      <c r="R19" s="137"/>
      <c r="S19" s="137"/>
      <c r="T19" s="137"/>
      <c r="U19" s="137"/>
      <c r="V19" s="137"/>
      <c r="AH19" s="137"/>
      <c r="AI19" s="137"/>
    </row>
    <row r="20" spans="2:35" ht="13.5" customHeight="1" thickBot="1">
      <c r="B20" s="62" t="s">
        <v>230</v>
      </c>
      <c r="C20" s="65">
        <v>1187</v>
      </c>
      <c r="D20" s="65">
        <v>-209</v>
      </c>
      <c r="E20" s="65">
        <v>622</v>
      </c>
      <c r="F20" s="65">
        <v>65</v>
      </c>
      <c r="G20" s="65">
        <v>-23</v>
      </c>
      <c r="H20" s="65">
        <v>-15</v>
      </c>
      <c r="I20" s="63">
        <v>1626</v>
      </c>
      <c r="J20" s="36"/>
      <c r="K20" s="93">
        <f t="shared" si="0"/>
        <v>0.3754345307068365</v>
      </c>
      <c r="L20" s="93">
        <f t="shared" si="1"/>
        <v>-0.2201492537313433</v>
      </c>
      <c r="M20" s="93">
        <f t="shared" si="2"/>
        <v>-0.10115606936416188</v>
      </c>
      <c r="N20" s="93">
        <f t="shared" si="3"/>
        <v>-0.6176470588235294</v>
      </c>
      <c r="O20" s="93">
        <f t="shared" si="4"/>
        <v>-0.5740740740740741</v>
      </c>
      <c r="P20" s="93">
        <f t="shared" si="5"/>
        <v>-4</v>
      </c>
      <c r="Q20" s="96">
        <f t="shared" si="6"/>
        <v>0.15482954545454541</v>
      </c>
      <c r="R20" s="137"/>
      <c r="S20" s="137"/>
      <c r="T20" s="137"/>
      <c r="U20" s="137"/>
      <c r="V20" s="137"/>
      <c r="AH20" s="137"/>
      <c r="AI20" s="137"/>
    </row>
    <row r="21" spans="2:35" ht="13.5" customHeight="1" thickBot="1">
      <c r="B21" s="62" t="s">
        <v>48</v>
      </c>
      <c r="C21" s="65">
        <v>918</v>
      </c>
      <c r="D21" s="65">
        <v>-256</v>
      </c>
      <c r="E21" s="65">
        <v>391</v>
      </c>
      <c r="F21" s="65">
        <v>-28</v>
      </c>
      <c r="G21" s="65">
        <v>-40</v>
      </c>
      <c r="H21" s="65">
        <v>-15</v>
      </c>
      <c r="I21" s="63">
        <v>969</v>
      </c>
      <c r="J21" s="36"/>
      <c r="K21" s="93">
        <f t="shared" si="0"/>
        <v>0.5148514851485149</v>
      </c>
      <c r="L21" s="93">
        <f t="shared" si="1"/>
        <v>-0.20249221183800625</v>
      </c>
      <c r="M21" s="93">
        <f t="shared" si="2"/>
        <v>-0.1555075593952484</v>
      </c>
      <c r="N21" s="93">
        <f t="shared" si="3"/>
        <v>-1.345679012345679</v>
      </c>
      <c r="O21" s="93">
        <f t="shared" si="4"/>
        <v>-0.3939393939393939</v>
      </c>
      <c r="P21" s="93">
        <f t="shared" si="5"/>
        <v>-4</v>
      </c>
      <c r="Q21" s="96">
        <f t="shared" si="6"/>
        <v>0.26171875</v>
      </c>
      <c r="AH21" s="137"/>
      <c r="AI21" s="137"/>
    </row>
    <row r="22" spans="2:35" ht="12.75" customHeight="1">
      <c r="B22" s="30" t="s">
        <v>211</v>
      </c>
      <c r="C22" s="36">
        <v>27</v>
      </c>
      <c r="D22" s="36">
        <v>0</v>
      </c>
      <c r="E22" s="36">
        <v>0</v>
      </c>
      <c r="F22" s="36">
        <v>0</v>
      </c>
      <c r="G22" s="36">
        <v>7</v>
      </c>
      <c r="H22" s="36">
        <v>-7</v>
      </c>
      <c r="I22" s="33">
        <v>-65</v>
      </c>
      <c r="J22" s="36"/>
      <c r="K22" s="91">
        <f t="shared" si="0"/>
      </c>
      <c r="L22" s="126">
        <f t="shared" si="1"/>
      </c>
      <c r="M22" s="126">
        <f t="shared" si="2"/>
      </c>
      <c r="N22" s="126">
        <f t="shared" si="3"/>
        <v>-1</v>
      </c>
      <c r="O22" s="126">
        <f t="shared" si="4"/>
        <v>2.7704912934191968</v>
      </c>
      <c r="P22" s="126">
        <f t="shared" si="5"/>
      </c>
      <c r="Q22" s="94">
        <f t="shared" si="6"/>
        <v>15.965430764269037</v>
      </c>
      <c r="AH22" s="137"/>
      <c r="AI22" s="137"/>
    </row>
    <row r="23" spans="2:35" ht="13.5" customHeight="1">
      <c r="B23" s="30" t="s">
        <v>212</v>
      </c>
      <c r="C23" s="36">
        <v>-289</v>
      </c>
      <c r="D23" s="36">
        <v>-17</v>
      </c>
      <c r="E23" s="36">
        <v>-295</v>
      </c>
      <c r="F23" s="36">
        <v>-35</v>
      </c>
      <c r="G23" s="36">
        <v>-47</v>
      </c>
      <c r="H23" s="36">
        <v>-6</v>
      </c>
      <c r="I23" s="33">
        <v>-689</v>
      </c>
      <c r="J23" s="36"/>
      <c r="K23" s="91">
        <f t="shared" si="0"/>
        <v>0.054744525547445244</v>
      </c>
      <c r="L23" s="91">
        <f t="shared" si="1"/>
        <v>3.25</v>
      </c>
      <c r="M23" s="91">
        <f t="shared" si="2"/>
        <v>0.24472573839662437</v>
      </c>
      <c r="N23" s="91">
        <f t="shared" si="3"/>
        <v>-0.7008547008547008</v>
      </c>
      <c r="O23" s="91">
        <f t="shared" si="4"/>
        <v>1.1363636363636362</v>
      </c>
      <c r="P23" s="126">
        <f t="shared" si="5"/>
        <v>-0.625</v>
      </c>
      <c r="Q23" s="94">
        <f t="shared" si="6"/>
        <v>0.028358208955223896</v>
      </c>
      <c r="AH23" s="137"/>
      <c r="AI23" s="137"/>
    </row>
    <row r="24" spans="2:35" ht="12.75" customHeight="1">
      <c r="B24" s="30"/>
      <c r="C24" s="36"/>
      <c r="D24" s="36"/>
      <c r="E24" s="36"/>
      <c r="F24" s="36"/>
      <c r="G24" s="36"/>
      <c r="H24" s="36"/>
      <c r="I24" s="33"/>
      <c r="J24" s="36"/>
      <c r="K24" s="36"/>
      <c r="L24" s="36"/>
      <c r="M24" s="36"/>
      <c r="N24" s="36"/>
      <c r="O24" s="36"/>
      <c r="P24" s="37"/>
      <c r="Q24" s="33"/>
      <c r="AH24" s="137"/>
      <c r="AI24" s="137"/>
    </row>
    <row r="25" spans="2:35" ht="12.75" customHeight="1">
      <c r="B25" s="28" t="s">
        <v>319</v>
      </c>
      <c r="C25" s="36">
        <v>6893</v>
      </c>
      <c r="D25" s="36">
        <v>3002</v>
      </c>
      <c r="E25" s="36">
        <v>11600</v>
      </c>
      <c r="F25" s="36">
        <v>1821</v>
      </c>
      <c r="G25" s="36">
        <v>1533</v>
      </c>
      <c r="H25" s="36">
        <v>0</v>
      </c>
      <c r="I25" s="33">
        <v>24849</v>
      </c>
      <c r="J25" s="36"/>
      <c r="K25" s="91">
        <f aca="true" t="shared" si="7" ref="K25:Q25">_xlfn.IFERROR(C25/C50-1,"")</f>
        <v>-0.0283338032139836</v>
      </c>
      <c r="L25" s="91">
        <f t="shared" si="7"/>
        <v>0.019354838709677358</v>
      </c>
      <c r="M25" s="91">
        <f t="shared" si="7"/>
        <v>0.04241552839683682</v>
      </c>
      <c r="N25" s="91">
        <f t="shared" si="7"/>
        <v>-0.007629427792915533</v>
      </c>
      <c r="O25" s="91">
        <f t="shared" si="7"/>
        <v>-0.18021390374331547</v>
      </c>
      <c r="P25" s="126">
        <f t="shared" si="7"/>
      </c>
      <c r="Q25" s="94">
        <f t="shared" si="7"/>
        <v>-0.000924734641363778</v>
      </c>
      <c r="AH25" s="137"/>
      <c r="AI25" s="137"/>
    </row>
    <row r="26" spans="3:35" ht="12.75" customHeight="1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AH26" s="137"/>
      <c r="AI26" s="137"/>
    </row>
    <row r="27" spans="2:35" ht="12.75" customHeight="1">
      <c r="B27" s="134" t="s">
        <v>320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AH27" s="137"/>
      <c r="AI27" s="137"/>
    </row>
    <row r="28" spans="2:35" s="136" customFormat="1" ht="12.75" customHeight="1">
      <c r="B28" s="134"/>
      <c r="D28" s="134"/>
      <c r="E28" s="134"/>
      <c r="G28" s="134"/>
      <c r="H28" s="134"/>
      <c r="I28" s="183"/>
      <c r="J28" s="134"/>
      <c r="K28" s="134"/>
      <c r="L28" s="134"/>
      <c r="M28" s="134"/>
      <c r="N28" s="134"/>
      <c r="O28" s="134"/>
      <c r="P28" s="134"/>
      <c r="Q28" s="36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</row>
    <row r="29" spans="2:20" ht="75.75" customHeight="1">
      <c r="B29" s="70" t="s">
        <v>266</v>
      </c>
      <c r="C29" s="60" t="s">
        <v>214</v>
      </c>
      <c r="D29" s="60" t="s">
        <v>216</v>
      </c>
      <c r="E29" s="60" t="s">
        <v>198</v>
      </c>
      <c r="F29" s="60" t="s">
        <v>184</v>
      </c>
      <c r="G29" s="61" t="s">
        <v>221</v>
      </c>
      <c r="H29" s="61" t="s">
        <v>200</v>
      </c>
      <c r="I29" s="59" t="s">
        <v>150</v>
      </c>
      <c r="J29" s="60" t="s">
        <v>92</v>
      </c>
      <c r="K29" s="60" t="s">
        <v>214</v>
      </c>
      <c r="L29" s="60" t="s">
        <v>216</v>
      </c>
      <c r="M29" s="60" t="s">
        <v>198</v>
      </c>
      <c r="N29" s="60" t="s">
        <v>184</v>
      </c>
      <c r="O29" s="61" t="s">
        <v>199</v>
      </c>
      <c r="P29" s="61" t="s">
        <v>200</v>
      </c>
      <c r="Q29" s="59" t="s">
        <v>150</v>
      </c>
      <c r="R29" s="168"/>
      <c r="S29" s="168"/>
      <c r="T29" s="168"/>
    </row>
    <row r="30" spans="2:20" ht="12.75" customHeight="1">
      <c r="B30" s="107"/>
      <c r="C30" s="109" t="s">
        <v>54</v>
      </c>
      <c r="D30" s="109" t="s">
        <v>54</v>
      </c>
      <c r="E30" s="109" t="s">
        <v>54</v>
      </c>
      <c r="F30" s="109" t="s">
        <v>54</v>
      </c>
      <c r="G30" s="109" t="s">
        <v>54</v>
      </c>
      <c r="H30" s="109" t="s">
        <v>54</v>
      </c>
      <c r="I30" s="108" t="s">
        <v>54</v>
      </c>
      <c r="J30" s="35"/>
      <c r="K30" s="109" t="s">
        <v>54</v>
      </c>
      <c r="L30" s="109" t="s">
        <v>54</v>
      </c>
      <c r="M30" s="109" t="s">
        <v>54</v>
      </c>
      <c r="N30" s="109" t="s">
        <v>54</v>
      </c>
      <c r="O30" s="109" t="s">
        <v>54</v>
      </c>
      <c r="P30" s="109" t="s">
        <v>54</v>
      </c>
      <c r="Q30" s="108" t="s">
        <v>54</v>
      </c>
      <c r="R30" s="97"/>
      <c r="S30" s="97"/>
      <c r="T30" s="97"/>
    </row>
    <row r="31" spans="2:20" ht="12.75" customHeight="1" thickBot="1">
      <c r="B31" s="114" t="s">
        <v>55</v>
      </c>
      <c r="C31" s="114"/>
      <c r="D31" s="114" t="s">
        <v>55</v>
      </c>
      <c r="E31" s="114" t="s">
        <v>55</v>
      </c>
      <c r="F31" s="114"/>
      <c r="G31" s="114"/>
      <c r="H31" s="114" t="s">
        <v>55</v>
      </c>
      <c r="I31" s="110" t="s">
        <v>55</v>
      </c>
      <c r="J31" s="35"/>
      <c r="K31" s="113"/>
      <c r="L31" s="113"/>
      <c r="M31" s="113"/>
      <c r="N31" s="113"/>
      <c r="O31" s="113"/>
      <c r="P31" s="113"/>
      <c r="Q31" s="112"/>
      <c r="R31" s="169">
        <f>_xlfn.IFERROR(G31/G54-1,"")</f>
      </c>
      <c r="S31" s="169">
        <f>_xlfn.IFERROR(H31/H54-1,"")</f>
      </c>
      <c r="T31" s="169">
        <f>_xlfn.IFERROR(K31/K54-1,"")</f>
      </c>
    </row>
    <row r="32" spans="2:17" ht="13.5" customHeight="1">
      <c r="B32" s="66" t="s">
        <v>201</v>
      </c>
      <c r="C32" s="36"/>
      <c r="D32" s="36"/>
      <c r="E32" s="36"/>
      <c r="F32" s="36"/>
      <c r="G32" s="36"/>
      <c r="H32" s="36"/>
      <c r="I32" s="33"/>
      <c r="K32" s="134">
        <f>_xlfn.IFERROR(B32/B52-1,"")</f>
      </c>
      <c r="L32" s="134">
        <f aca="true" t="shared" si="8" ref="L32:Q32">_xlfn.IFERROR(C32/C53-1,"")</f>
      </c>
      <c r="M32" s="134">
        <f t="shared" si="8"/>
      </c>
      <c r="N32" s="134">
        <f t="shared" si="8"/>
      </c>
      <c r="O32" s="134">
        <f t="shared" si="8"/>
      </c>
      <c r="P32" s="134">
        <f t="shared" si="8"/>
      </c>
      <c r="Q32" s="33">
        <f t="shared" si="8"/>
      </c>
    </row>
    <row r="33" spans="2:17" ht="12.75" customHeight="1">
      <c r="B33" s="30" t="s">
        <v>202</v>
      </c>
      <c r="C33" s="36">
        <v>674</v>
      </c>
      <c r="D33" s="36">
        <v>4992.2</v>
      </c>
      <c r="E33" s="36">
        <v>1132.4</v>
      </c>
      <c r="F33" s="36">
        <v>301</v>
      </c>
      <c r="G33" s="36">
        <v>27</v>
      </c>
      <c r="H33" s="36">
        <v>0</v>
      </c>
      <c r="I33" s="33">
        <v>7127</v>
      </c>
      <c r="K33" s="97">
        <f aca="true" t="shared" si="9" ref="K33:K48">C8-C33</f>
        <v>165</v>
      </c>
      <c r="L33" s="97">
        <f aca="true" t="shared" si="10" ref="L33:L48">D8-D33</f>
        <v>522.8000000000002</v>
      </c>
      <c r="M33" s="97">
        <f aca="true" t="shared" si="11" ref="M33:M48">E8-E33</f>
        <v>-126.40000000000009</v>
      </c>
      <c r="N33" s="97">
        <f aca="true" t="shared" si="12" ref="N33:N48">F8-F33</f>
        <v>-73</v>
      </c>
      <c r="O33" s="97">
        <f aca="true" t="shared" si="13" ref="O33:O48">G8-G33</f>
        <v>24</v>
      </c>
      <c r="P33" s="97">
        <f aca="true" t="shared" si="14" ref="P33:P48">H8-H33</f>
        <v>0</v>
      </c>
      <c r="Q33" s="33">
        <f aca="true" t="shared" si="15" ref="Q33:Q48">I8-I33</f>
        <v>512</v>
      </c>
    </row>
    <row r="34" spans="2:17" ht="12.75" customHeight="1">
      <c r="B34" s="30" t="s">
        <v>224</v>
      </c>
      <c r="C34" s="36">
        <v>620</v>
      </c>
      <c r="D34" s="36">
        <v>20</v>
      </c>
      <c r="E34" s="36">
        <v>10</v>
      </c>
      <c r="F34" s="36">
        <v>107</v>
      </c>
      <c r="G34" s="36">
        <v>60</v>
      </c>
      <c r="H34" s="36">
        <v>-816</v>
      </c>
      <c r="I34" s="33">
        <v>0</v>
      </c>
      <c r="K34" s="97">
        <f t="shared" si="9"/>
        <v>222</v>
      </c>
      <c r="L34" s="97">
        <f t="shared" si="10"/>
        <v>26</v>
      </c>
      <c r="M34" s="97">
        <f t="shared" si="11"/>
        <v>121</v>
      </c>
      <c r="N34" s="97">
        <f t="shared" si="12"/>
        <v>12</v>
      </c>
      <c r="O34" s="97">
        <f t="shared" si="13"/>
        <v>18</v>
      </c>
      <c r="P34" s="97">
        <f t="shared" si="14"/>
        <v>-400</v>
      </c>
      <c r="Q34" s="33">
        <f t="shared" si="15"/>
        <v>1216</v>
      </c>
    </row>
    <row r="35" spans="2:17" ht="13.5" customHeight="1" thickBot="1">
      <c r="B35" s="62" t="s">
        <v>204</v>
      </c>
      <c r="C35" s="65">
        <v>1294</v>
      </c>
      <c r="D35" s="65">
        <v>5012.2</v>
      </c>
      <c r="E35" s="65">
        <v>1141.8000000000002</v>
      </c>
      <c r="F35" s="65">
        <v>408</v>
      </c>
      <c r="G35" s="65">
        <v>87</v>
      </c>
      <c r="H35" s="65">
        <v>-816</v>
      </c>
      <c r="I35" s="63">
        <v>7127</v>
      </c>
      <c r="K35" s="98">
        <f t="shared" si="9"/>
        <v>387</v>
      </c>
      <c r="L35" s="98">
        <f t="shared" si="10"/>
        <v>548.8000000000002</v>
      </c>
      <c r="M35" s="98">
        <f t="shared" si="11"/>
        <v>-4.800000000000182</v>
      </c>
      <c r="N35" s="98">
        <f t="shared" si="12"/>
        <v>-61</v>
      </c>
      <c r="O35" s="98">
        <f t="shared" si="13"/>
        <v>42</v>
      </c>
      <c r="P35" s="98">
        <f t="shared" si="14"/>
        <v>-400</v>
      </c>
      <c r="Q35" s="63">
        <f t="shared" si="15"/>
        <v>512</v>
      </c>
    </row>
    <row r="36" spans="2:17" ht="12.75" customHeight="1">
      <c r="B36" s="30" t="s">
        <v>229</v>
      </c>
      <c r="C36" s="36">
        <v>-256.9</v>
      </c>
      <c r="D36" s="36">
        <v>-52.3</v>
      </c>
      <c r="E36" s="36">
        <v>-228.7</v>
      </c>
      <c r="F36" s="36">
        <v>-89.9</v>
      </c>
      <c r="G36" s="36">
        <v>-12.3</v>
      </c>
      <c r="H36" s="37">
        <v>0</v>
      </c>
      <c r="I36" s="33">
        <v>-640.0999999999999</v>
      </c>
      <c r="K36" s="97">
        <f t="shared" si="9"/>
        <v>-12.100000000000023</v>
      </c>
      <c r="L36" s="97">
        <f t="shared" si="10"/>
        <v>5.299999999999997</v>
      </c>
      <c r="M36" s="97">
        <f t="shared" si="11"/>
        <v>-2.3000000000000114</v>
      </c>
      <c r="N36" s="97">
        <f t="shared" si="12"/>
        <v>-4.099999999999994</v>
      </c>
      <c r="O36" s="97">
        <f t="shared" si="13"/>
        <v>-4.699999999999999</v>
      </c>
      <c r="P36" s="97">
        <f t="shared" si="14"/>
        <v>1</v>
      </c>
      <c r="Q36" s="33">
        <f t="shared" si="15"/>
        <v>-16.90000000000009</v>
      </c>
    </row>
    <row r="37" spans="2:17" ht="12.75" customHeight="1">
      <c r="B37" s="30" t="s">
        <v>205</v>
      </c>
      <c r="C37" s="36">
        <v>-74.7</v>
      </c>
      <c r="D37" s="36">
        <v>-5016.1</v>
      </c>
      <c r="E37" s="36">
        <v>76.9</v>
      </c>
      <c r="F37" s="36">
        <v>-140.8</v>
      </c>
      <c r="G37" s="36">
        <v>-13.5</v>
      </c>
      <c r="H37" s="36">
        <v>841.2</v>
      </c>
      <c r="I37" s="33">
        <v>-4327.000000000001</v>
      </c>
      <c r="K37" s="97">
        <f t="shared" si="9"/>
        <v>4.700000000000003</v>
      </c>
      <c r="L37" s="97">
        <f t="shared" si="10"/>
        <v>-456.89999999999964</v>
      </c>
      <c r="M37" s="97">
        <f t="shared" si="11"/>
        <v>-72.9</v>
      </c>
      <c r="N37" s="97">
        <f t="shared" si="12"/>
        <v>-9.199999999999989</v>
      </c>
      <c r="O37" s="97">
        <f t="shared" si="13"/>
        <v>1.5</v>
      </c>
      <c r="P37" s="97">
        <f t="shared" si="14"/>
        <v>248.79999999999995</v>
      </c>
      <c r="Q37" s="33">
        <f t="shared" si="15"/>
        <v>-283.9999999999991</v>
      </c>
    </row>
    <row r="38" spans="2:17" ht="12.75" customHeight="1">
      <c r="B38" s="30" t="s">
        <v>206</v>
      </c>
      <c r="C38" s="36">
        <v>-194.5</v>
      </c>
      <c r="D38" s="36">
        <v>-82.8</v>
      </c>
      <c r="E38" s="36">
        <v>-285</v>
      </c>
      <c r="F38" s="36">
        <v>-52.4</v>
      </c>
      <c r="G38" s="36">
        <v>-58</v>
      </c>
      <c r="H38" s="36">
        <v>0.7</v>
      </c>
      <c r="I38" s="33">
        <v>-671.9999999999999</v>
      </c>
      <c r="K38" s="97">
        <f t="shared" si="9"/>
        <v>-10.5</v>
      </c>
      <c r="L38" s="97">
        <f t="shared" si="10"/>
        <v>-12.200000000000003</v>
      </c>
      <c r="M38" s="97">
        <f t="shared" si="11"/>
        <v>-28</v>
      </c>
      <c r="N38" s="97">
        <f t="shared" si="12"/>
        <v>-2.6000000000000014</v>
      </c>
      <c r="O38" s="97">
        <f t="shared" si="13"/>
        <v>1.8999999999999986</v>
      </c>
      <c r="P38" s="97">
        <f t="shared" si="14"/>
        <v>0.20000000000000007</v>
      </c>
      <c r="Q38" s="33">
        <f t="shared" si="15"/>
        <v>-51.000000000000114</v>
      </c>
    </row>
    <row r="39" spans="2:17" ht="12.75" customHeight="1">
      <c r="B39" s="30" t="s">
        <v>207</v>
      </c>
      <c r="C39" s="36">
        <v>-144.29999999999998</v>
      </c>
      <c r="D39" s="36">
        <v>-68.9</v>
      </c>
      <c r="E39" s="36">
        <v>-49.80000000000001</v>
      </c>
      <c r="F39" s="36">
        <v>-39.1</v>
      </c>
      <c r="G39" s="36">
        <v>-52.6</v>
      </c>
      <c r="H39" s="36">
        <v>-52.30000000000007</v>
      </c>
      <c r="I39" s="33">
        <v>-407.0000000000001</v>
      </c>
      <c r="K39" s="97">
        <f t="shared" si="9"/>
        <v>-24.700000000000017</v>
      </c>
      <c r="L39" s="97">
        <f t="shared" si="10"/>
        <v>-131.1</v>
      </c>
      <c r="M39" s="97">
        <f t="shared" si="11"/>
        <v>-3.1999999999999886</v>
      </c>
      <c r="N39" s="97">
        <f t="shared" si="12"/>
        <v>-6.899999999999999</v>
      </c>
      <c r="O39" s="97">
        <f t="shared" si="13"/>
        <v>-6.399999999999999</v>
      </c>
      <c r="P39" s="97">
        <f t="shared" si="14"/>
        <v>135.30000000000007</v>
      </c>
      <c r="Q39" s="33">
        <f t="shared" si="15"/>
        <v>-36.999999999999886</v>
      </c>
    </row>
    <row r="40" spans="2:17" ht="12.75" customHeight="1">
      <c r="B40" s="30" t="s">
        <v>42</v>
      </c>
      <c r="C40" s="36">
        <v>-41</v>
      </c>
      <c r="D40" s="36">
        <v>-36.3</v>
      </c>
      <c r="E40" s="36">
        <v>-152</v>
      </c>
      <c r="F40" s="36">
        <v>0</v>
      </c>
      <c r="G40" s="36">
        <v>0</v>
      </c>
      <c r="H40" s="36">
        <v>0</v>
      </c>
      <c r="I40" s="33">
        <v>-229.3</v>
      </c>
      <c r="K40" s="97">
        <f t="shared" si="9"/>
        <v>-30</v>
      </c>
      <c r="L40" s="97">
        <f t="shared" si="10"/>
        <v>-4.700000000000003</v>
      </c>
      <c r="M40" s="97">
        <f t="shared" si="11"/>
        <v>5</v>
      </c>
      <c r="N40" s="97">
        <f t="shared" si="12"/>
        <v>0</v>
      </c>
      <c r="O40" s="97">
        <f t="shared" si="13"/>
        <v>0</v>
      </c>
      <c r="P40" s="97">
        <f t="shared" si="14"/>
        <v>0</v>
      </c>
      <c r="Q40" s="33">
        <f t="shared" si="15"/>
        <v>-29.69999999999999</v>
      </c>
    </row>
    <row r="41" spans="2:17" ht="12.75" customHeight="1">
      <c r="B41" s="30" t="s">
        <v>47</v>
      </c>
      <c r="C41" s="36">
        <v>-2.8000000000000114</v>
      </c>
      <c r="D41" s="36">
        <v>0</v>
      </c>
      <c r="E41" s="36">
        <v>-1</v>
      </c>
      <c r="F41" s="36">
        <v>0</v>
      </c>
      <c r="G41" s="36">
        <v>-20.7</v>
      </c>
      <c r="H41" s="36">
        <v>0</v>
      </c>
      <c r="I41" s="33">
        <v>-24.50000000000001</v>
      </c>
      <c r="K41" s="97">
        <f t="shared" si="9"/>
        <v>-58.19999999999999</v>
      </c>
      <c r="L41" s="125">
        <f t="shared" si="10"/>
        <v>0</v>
      </c>
      <c r="M41" s="125">
        <f t="shared" si="11"/>
        <v>2</v>
      </c>
      <c r="N41" s="97">
        <f t="shared" si="12"/>
        <v>0</v>
      </c>
      <c r="O41" s="97">
        <f t="shared" si="13"/>
        <v>20.7</v>
      </c>
      <c r="P41" s="125">
        <f t="shared" si="14"/>
        <v>0</v>
      </c>
      <c r="Q41" s="33">
        <f t="shared" si="15"/>
        <v>-35.499999999999986</v>
      </c>
    </row>
    <row r="42" spans="2:17" ht="12.75" customHeight="1">
      <c r="B42" s="30" t="s">
        <v>209</v>
      </c>
      <c r="C42" s="36">
        <v>106.8</v>
      </c>
      <c r="D42" s="36">
        <v>33.3</v>
      </c>
      <c r="E42" s="36">
        <v>60</v>
      </c>
      <c r="F42" s="36">
        <v>0</v>
      </c>
      <c r="G42" s="36">
        <v>0</v>
      </c>
      <c r="H42" s="36">
        <v>28.6</v>
      </c>
      <c r="I42" s="33">
        <v>228.7</v>
      </c>
      <c r="K42" s="97">
        <f t="shared" si="9"/>
        <v>3.200000000000003</v>
      </c>
      <c r="L42" s="97">
        <f t="shared" si="10"/>
        <v>-18.299999999999997</v>
      </c>
      <c r="M42" s="97">
        <f t="shared" si="11"/>
        <v>16</v>
      </c>
      <c r="N42" s="125">
        <f t="shared" si="12"/>
        <v>0</v>
      </c>
      <c r="O42" s="97">
        <f t="shared" si="13"/>
        <v>1.1</v>
      </c>
      <c r="P42" s="97">
        <f t="shared" si="14"/>
        <v>8</v>
      </c>
      <c r="Q42" s="33">
        <f t="shared" si="15"/>
        <v>10.300000000000011</v>
      </c>
    </row>
    <row r="43" spans="2:17" ht="12.75" customHeight="1">
      <c r="B43" s="30" t="s">
        <v>208</v>
      </c>
      <c r="C43" s="36">
        <v>-80.8</v>
      </c>
      <c r="D43" s="36">
        <v>-109.2</v>
      </c>
      <c r="E43" s="36">
        <v>-99</v>
      </c>
      <c r="F43" s="36">
        <v>-5.6</v>
      </c>
      <c r="G43" s="36">
        <v>4</v>
      </c>
      <c r="H43" s="36">
        <v>2.7</v>
      </c>
      <c r="I43" s="33">
        <v>-287.90000000000003</v>
      </c>
      <c r="K43" s="97">
        <f t="shared" si="9"/>
        <v>52.8</v>
      </c>
      <c r="L43" s="97">
        <f t="shared" si="10"/>
        <v>133.2</v>
      </c>
      <c r="M43" s="97">
        <f t="shared" si="11"/>
        <v>16</v>
      </c>
      <c r="N43" s="97">
        <f t="shared" si="12"/>
        <v>-25.4</v>
      </c>
      <c r="O43" s="97">
        <f t="shared" si="13"/>
        <v>-30.1</v>
      </c>
      <c r="P43" s="97">
        <f t="shared" si="14"/>
        <v>-13.7</v>
      </c>
      <c r="Q43" s="33">
        <f t="shared" si="15"/>
        <v>132.90000000000003</v>
      </c>
    </row>
    <row r="44" spans="2:17" ht="13.5" customHeight="1" thickBot="1">
      <c r="B44" s="62" t="s">
        <v>210</v>
      </c>
      <c r="C44" s="65">
        <v>-688.1999999999998</v>
      </c>
      <c r="D44" s="65">
        <v>-5332.3</v>
      </c>
      <c r="E44" s="65">
        <v>-678.5999999999999</v>
      </c>
      <c r="F44" s="65">
        <v>-327.80000000000007</v>
      </c>
      <c r="G44" s="65">
        <v>-153.1</v>
      </c>
      <c r="H44" s="65">
        <v>820.9000000000001</v>
      </c>
      <c r="I44" s="63">
        <v>-6359.6</v>
      </c>
      <c r="K44" s="98">
        <f t="shared" si="9"/>
        <v>-74.80000000000018</v>
      </c>
      <c r="L44" s="98">
        <f t="shared" si="10"/>
        <v>-484.6999999999998</v>
      </c>
      <c r="M44" s="98">
        <f t="shared" si="11"/>
        <v>-67.40000000000009</v>
      </c>
      <c r="N44" s="98">
        <f t="shared" si="12"/>
        <v>-47.19999999999993</v>
      </c>
      <c r="O44" s="98">
        <f t="shared" si="13"/>
        <v>-15.900000000000006</v>
      </c>
      <c r="P44" s="98">
        <f t="shared" si="14"/>
        <v>380.0999999999999</v>
      </c>
      <c r="Q44" s="63">
        <f t="shared" si="15"/>
        <v>-310.1999999999989</v>
      </c>
    </row>
    <row r="45" spans="2:17" ht="12.75" customHeight="1" thickBot="1">
      <c r="B45" s="62" t="s">
        <v>230</v>
      </c>
      <c r="C45" s="65">
        <v>863</v>
      </c>
      <c r="D45" s="65">
        <v>-268</v>
      </c>
      <c r="E45" s="65">
        <v>692</v>
      </c>
      <c r="F45" s="65">
        <v>170</v>
      </c>
      <c r="G45" s="65">
        <v>-54</v>
      </c>
      <c r="H45" s="65">
        <v>5</v>
      </c>
      <c r="I45" s="90">
        <v>1408</v>
      </c>
      <c r="K45" s="99">
        <f t="shared" si="9"/>
        <v>324</v>
      </c>
      <c r="L45" s="99">
        <f t="shared" si="10"/>
        <v>59</v>
      </c>
      <c r="M45" s="99">
        <f t="shared" si="11"/>
        <v>-70</v>
      </c>
      <c r="N45" s="99">
        <f t="shared" si="12"/>
        <v>-105</v>
      </c>
      <c r="O45" s="99">
        <f t="shared" si="13"/>
        <v>31</v>
      </c>
      <c r="P45" s="99">
        <f t="shared" si="14"/>
        <v>-20</v>
      </c>
      <c r="Q45" s="90">
        <f t="shared" si="15"/>
        <v>218</v>
      </c>
    </row>
    <row r="46" spans="2:17" ht="13.5" customHeight="1" thickBot="1">
      <c r="B46" s="62" t="s">
        <v>48</v>
      </c>
      <c r="C46" s="65">
        <v>606</v>
      </c>
      <c r="D46" s="65">
        <v>-321</v>
      </c>
      <c r="E46" s="65">
        <v>463</v>
      </c>
      <c r="F46" s="65">
        <v>81</v>
      </c>
      <c r="G46" s="65">
        <v>-66</v>
      </c>
      <c r="H46" s="65">
        <v>5</v>
      </c>
      <c r="I46" s="90">
        <v>768</v>
      </c>
      <c r="K46" s="99">
        <f t="shared" si="9"/>
        <v>312</v>
      </c>
      <c r="L46" s="99">
        <f t="shared" si="10"/>
        <v>65</v>
      </c>
      <c r="M46" s="99">
        <f t="shared" si="11"/>
        <v>-72</v>
      </c>
      <c r="N46" s="99">
        <f t="shared" si="12"/>
        <v>-109</v>
      </c>
      <c r="O46" s="99">
        <f t="shared" si="13"/>
        <v>26</v>
      </c>
      <c r="P46" s="99">
        <f t="shared" si="14"/>
        <v>-20</v>
      </c>
      <c r="Q46" s="90">
        <f t="shared" si="15"/>
        <v>201</v>
      </c>
    </row>
    <row r="47" spans="2:17" ht="12.75" customHeight="1">
      <c r="B47" s="30" t="s">
        <v>211</v>
      </c>
      <c r="C47" s="36">
        <v>0</v>
      </c>
      <c r="D47" s="37">
        <v>0</v>
      </c>
      <c r="E47" s="36">
        <v>0</v>
      </c>
      <c r="F47" s="36">
        <v>-5.68784233230016</v>
      </c>
      <c r="G47" s="36">
        <v>1.85652199017603</v>
      </c>
      <c r="H47" s="36">
        <v>0</v>
      </c>
      <c r="I47" s="33">
        <v>-3.8313203421216255</v>
      </c>
      <c r="K47" s="97">
        <f t="shared" si="9"/>
        <v>27</v>
      </c>
      <c r="L47" s="125">
        <f t="shared" si="10"/>
        <v>0</v>
      </c>
      <c r="M47" s="125">
        <f t="shared" si="11"/>
        <v>0</v>
      </c>
      <c r="N47" s="125">
        <f t="shared" si="12"/>
        <v>5.68784233230016</v>
      </c>
      <c r="O47" s="97">
        <f t="shared" si="13"/>
        <v>5.14347800982397</v>
      </c>
      <c r="P47" s="97">
        <f t="shared" si="14"/>
        <v>-7</v>
      </c>
      <c r="Q47" s="33">
        <f t="shared" si="15"/>
        <v>-61.16867965787837</v>
      </c>
    </row>
    <row r="48" spans="2:17" ht="12.75" customHeight="1">
      <c r="B48" s="30" t="s">
        <v>212</v>
      </c>
      <c r="C48" s="36">
        <v>-274</v>
      </c>
      <c r="D48" s="36">
        <v>-4</v>
      </c>
      <c r="E48" s="36">
        <v>-237</v>
      </c>
      <c r="F48" s="36">
        <v>-117</v>
      </c>
      <c r="G48" s="36">
        <v>-22</v>
      </c>
      <c r="H48" s="36">
        <v>-16</v>
      </c>
      <c r="I48" s="33">
        <v>-670</v>
      </c>
      <c r="K48" s="97">
        <f t="shared" si="9"/>
        <v>-15</v>
      </c>
      <c r="L48" s="97">
        <f t="shared" si="10"/>
        <v>-13</v>
      </c>
      <c r="M48" s="97">
        <f t="shared" si="11"/>
        <v>-58</v>
      </c>
      <c r="N48" s="97">
        <f t="shared" si="12"/>
        <v>82</v>
      </c>
      <c r="O48" s="97">
        <f t="shared" si="13"/>
        <v>-25</v>
      </c>
      <c r="P48" s="97">
        <f t="shared" si="14"/>
        <v>10</v>
      </c>
      <c r="Q48" s="33">
        <f t="shared" si="15"/>
        <v>-19</v>
      </c>
    </row>
    <row r="49" spans="2:17" ht="12.75" customHeight="1">
      <c r="B49" s="30"/>
      <c r="C49" s="36"/>
      <c r="D49" s="36"/>
      <c r="E49" s="36"/>
      <c r="F49" s="36"/>
      <c r="G49" s="36"/>
      <c r="H49" s="36"/>
      <c r="I49" s="33"/>
      <c r="Q49" s="33"/>
    </row>
    <row r="50" spans="2:17" ht="13.5" customHeight="1">
      <c r="B50" s="28" t="s">
        <v>260</v>
      </c>
      <c r="C50" s="36">
        <v>7094</v>
      </c>
      <c r="D50" s="36">
        <v>2945</v>
      </c>
      <c r="E50" s="36">
        <v>11128</v>
      </c>
      <c r="F50" s="36">
        <v>1835</v>
      </c>
      <c r="G50" s="36">
        <v>1870</v>
      </c>
      <c r="H50" s="36">
        <v>0</v>
      </c>
      <c r="I50" s="33">
        <v>24872</v>
      </c>
      <c r="K50" s="97">
        <f aca="true" t="shared" si="16" ref="K50:Q50">C25-C50</f>
        <v>-201</v>
      </c>
      <c r="L50" s="97">
        <f t="shared" si="16"/>
        <v>57</v>
      </c>
      <c r="M50" s="97">
        <f t="shared" si="16"/>
        <v>472</v>
      </c>
      <c r="N50" s="97">
        <f t="shared" si="16"/>
        <v>-14</v>
      </c>
      <c r="O50" s="97">
        <f t="shared" si="16"/>
        <v>-337</v>
      </c>
      <c r="P50" s="97">
        <f t="shared" si="16"/>
        <v>0</v>
      </c>
      <c r="Q50" s="33">
        <f t="shared" si="16"/>
        <v>-23</v>
      </c>
    </row>
    <row r="51" spans="2:11" ht="12.75" customHeight="1">
      <c r="B51" s="28"/>
      <c r="C51" s="36"/>
      <c r="D51" s="36"/>
      <c r="E51" s="36"/>
      <c r="F51" s="36"/>
      <c r="G51" s="36"/>
      <c r="H51" s="36"/>
      <c r="I51" s="36"/>
      <c r="K51" s="134">
        <f>_xlfn.IFERROR(B51/B72-1,"")</f>
      </c>
    </row>
    <row r="52" spans="2:9" ht="25.5">
      <c r="B52" s="149" t="s">
        <v>257</v>
      </c>
      <c r="C52" s="36"/>
      <c r="D52" s="36"/>
      <c r="E52" s="36"/>
      <c r="F52" s="36"/>
      <c r="G52" s="36"/>
      <c r="H52" s="36"/>
      <c r="I52" s="36"/>
    </row>
    <row r="53" ht="15.75" customHeight="1">
      <c r="B53" s="134" t="s">
        <v>261</v>
      </c>
    </row>
    <row r="54" ht="15.75" customHeight="1"/>
    <row r="55" spans="2:20" ht="75.75" customHeight="1">
      <c r="B55" s="70" t="s">
        <v>267</v>
      </c>
      <c r="C55" s="60" t="s">
        <v>214</v>
      </c>
      <c r="D55" s="60" t="s">
        <v>216</v>
      </c>
      <c r="E55" s="60" t="s">
        <v>198</v>
      </c>
      <c r="F55" s="60" t="s">
        <v>184</v>
      </c>
      <c r="G55" s="61" t="s">
        <v>221</v>
      </c>
      <c r="H55" s="61" t="s">
        <v>200</v>
      </c>
      <c r="I55" s="59" t="s">
        <v>150</v>
      </c>
      <c r="J55" s="60"/>
      <c r="K55" s="60"/>
      <c r="L55" s="60"/>
      <c r="M55" s="60"/>
      <c r="N55" s="60"/>
      <c r="O55" s="60"/>
      <c r="P55" s="60"/>
      <c r="Q55" s="60"/>
      <c r="R55" s="168"/>
      <c r="S55" s="168"/>
      <c r="T55" s="168"/>
    </row>
    <row r="56" spans="2:20" ht="12.75" customHeight="1">
      <c r="B56" s="107"/>
      <c r="C56" s="109" t="s">
        <v>54</v>
      </c>
      <c r="D56" s="109" t="s">
        <v>54</v>
      </c>
      <c r="E56" s="109" t="s">
        <v>54</v>
      </c>
      <c r="F56" s="109" t="s">
        <v>54</v>
      </c>
      <c r="G56" s="109" t="s">
        <v>54</v>
      </c>
      <c r="H56" s="109" t="s">
        <v>54</v>
      </c>
      <c r="I56" s="108" t="s">
        <v>54</v>
      </c>
      <c r="J56" s="35"/>
      <c r="K56" s="60"/>
      <c r="L56" s="60"/>
      <c r="M56" s="60"/>
      <c r="N56" s="60"/>
      <c r="O56" s="60"/>
      <c r="P56" s="60"/>
      <c r="Q56" s="60"/>
      <c r="R56" s="97"/>
      <c r="S56" s="97"/>
      <c r="T56" s="97"/>
    </row>
    <row r="57" spans="2:20" ht="12.75" customHeight="1" thickBot="1">
      <c r="B57" s="114"/>
      <c r="C57" s="114"/>
      <c r="D57" s="114"/>
      <c r="E57" s="114"/>
      <c r="F57" s="114"/>
      <c r="G57" s="114"/>
      <c r="H57" s="114"/>
      <c r="I57" s="110"/>
      <c r="J57" s="35"/>
      <c r="K57" s="60"/>
      <c r="L57" s="60"/>
      <c r="M57" s="60"/>
      <c r="N57" s="60"/>
      <c r="O57" s="60"/>
      <c r="P57" s="60"/>
      <c r="Q57" s="60"/>
      <c r="R57" s="169"/>
      <c r="S57" s="169"/>
      <c r="T57" s="169"/>
    </row>
    <row r="58" spans="2:17" ht="13.5" customHeight="1">
      <c r="B58" s="66" t="s">
        <v>201</v>
      </c>
      <c r="C58" s="36"/>
      <c r="D58" s="36"/>
      <c r="E58" s="36"/>
      <c r="F58" s="36"/>
      <c r="G58" s="36"/>
      <c r="H58" s="36"/>
      <c r="I58" s="33"/>
      <c r="K58" s="60"/>
      <c r="L58" s="60"/>
      <c r="M58" s="60"/>
      <c r="N58" s="60"/>
      <c r="O58" s="60"/>
      <c r="P58" s="60"/>
      <c r="Q58" s="60"/>
    </row>
    <row r="59" spans="2:17" ht="12.75" customHeight="1">
      <c r="B59" s="30" t="s">
        <v>202</v>
      </c>
      <c r="C59" s="36">
        <v>674</v>
      </c>
      <c r="D59" s="36">
        <v>5867</v>
      </c>
      <c r="E59" s="36">
        <v>294</v>
      </c>
      <c r="F59" s="36">
        <v>301</v>
      </c>
      <c r="G59" s="36">
        <v>28</v>
      </c>
      <c r="H59" s="36">
        <v>0</v>
      </c>
      <c r="I59" s="33">
        <v>7165</v>
      </c>
      <c r="K59" s="60"/>
      <c r="L59" s="60"/>
      <c r="M59" s="60"/>
      <c r="N59" s="60"/>
      <c r="O59" s="60"/>
      <c r="P59" s="60"/>
      <c r="Q59" s="60"/>
    </row>
    <row r="60" spans="2:17" ht="12.75" customHeight="1">
      <c r="B60" s="30" t="s">
        <v>224</v>
      </c>
      <c r="C60" s="36">
        <v>620</v>
      </c>
      <c r="D60" s="36">
        <v>20</v>
      </c>
      <c r="E60" s="36">
        <v>847</v>
      </c>
      <c r="F60" s="36">
        <v>107</v>
      </c>
      <c r="G60" s="36">
        <v>59</v>
      </c>
      <c r="H60" s="36">
        <v>-1654</v>
      </c>
      <c r="I60" s="33">
        <v>0</v>
      </c>
      <c r="K60" s="60"/>
      <c r="L60" s="60"/>
      <c r="M60" s="60"/>
      <c r="N60" s="60"/>
      <c r="O60" s="60"/>
      <c r="P60" s="60"/>
      <c r="Q60" s="60"/>
    </row>
    <row r="61" spans="2:17" ht="13.5" customHeight="1" thickBot="1">
      <c r="B61" s="62" t="s">
        <v>204</v>
      </c>
      <c r="C61" s="65">
        <v>1294</v>
      </c>
      <c r="D61" s="65">
        <v>5887</v>
      </c>
      <c r="E61" s="65">
        <v>1142</v>
      </c>
      <c r="F61" s="65">
        <v>408</v>
      </c>
      <c r="G61" s="65">
        <v>87</v>
      </c>
      <c r="H61" s="65">
        <v>-1654</v>
      </c>
      <c r="I61" s="63">
        <v>7165</v>
      </c>
      <c r="K61" s="60"/>
      <c r="L61" s="60"/>
      <c r="M61" s="60"/>
      <c r="N61" s="60"/>
      <c r="O61" s="60"/>
      <c r="P61" s="60"/>
      <c r="Q61" s="60"/>
    </row>
    <row r="62" spans="2:17" ht="12.75" customHeight="1">
      <c r="B62" s="30" t="s">
        <v>229</v>
      </c>
      <c r="C62" s="36">
        <v>-256.9</v>
      </c>
      <c r="D62" s="36">
        <v>-52.3</v>
      </c>
      <c r="E62" s="36">
        <v>-228.7</v>
      </c>
      <c r="F62" s="36">
        <v>-89.9</v>
      </c>
      <c r="G62" s="36">
        <v>-12.3</v>
      </c>
      <c r="H62" s="37">
        <v>0</v>
      </c>
      <c r="I62" s="33">
        <v>-640</v>
      </c>
      <c r="K62" s="60"/>
      <c r="L62" s="60"/>
      <c r="M62" s="60"/>
      <c r="N62" s="60"/>
      <c r="O62" s="60"/>
      <c r="P62" s="60"/>
      <c r="Q62" s="60"/>
    </row>
    <row r="63" spans="2:17" ht="12.75" customHeight="1">
      <c r="B63" s="30" t="s">
        <v>205</v>
      </c>
      <c r="C63" s="36">
        <v>-74.7</v>
      </c>
      <c r="D63" s="36">
        <v>-5016.1</v>
      </c>
      <c r="E63" s="36">
        <v>76.9</v>
      </c>
      <c r="F63" s="36">
        <v>-140.8</v>
      </c>
      <c r="G63" s="36">
        <v>-13.5</v>
      </c>
      <c r="H63" s="36">
        <v>841.2</v>
      </c>
      <c r="I63" s="33">
        <v>-4327</v>
      </c>
      <c r="K63" s="60"/>
      <c r="L63" s="60"/>
      <c r="M63" s="60"/>
      <c r="N63" s="60"/>
      <c r="O63" s="60"/>
      <c r="P63" s="60"/>
      <c r="Q63" s="60"/>
    </row>
    <row r="64" spans="2:17" ht="12.75" customHeight="1">
      <c r="B64" s="30" t="s">
        <v>206</v>
      </c>
      <c r="C64" s="36">
        <v>-194.5</v>
      </c>
      <c r="D64" s="36">
        <v>-82.8</v>
      </c>
      <c r="E64" s="36">
        <v>-285</v>
      </c>
      <c r="F64" s="36">
        <v>-52.4</v>
      </c>
      <c r="G64" s="36">
        <v>-58</v>
      </c>
      <c r="H64" s="36">
        <v>0.7</v>
      </c>
      <c r="I64" s="33">
        <v>-672</v>
      </c>
      <c r="K64" s="60"/>
      <c r="L64" s="60"/>
      <c r="M64" s="60"/>
      <c r="N64" s="60"/>
      <c r="O64" s="60"/>
      <c r="P64" s="60"/>
      <c r="Q64" s="60"/>
    </row>
    <row r="65" spans="2:17" ht="12.75" customHeight="1">
      <c r="B65" s="30" t="s">
        <v>207</v>
      </c>
      <c r="C65" s="36">
        <v>-144.29999999999998</v>
      </c>
      <c r="D65" s="36">
        <v>-910.1</v>
      </c>
      <c r="E65" s="36">
        <v>-49.80000000000001</v>
      </c>
      <c r="F65" s="36">
        <v>-39.1</v>
      </c>
      <c r="G65" s="36">
        <v>-52.6</v>
      </c>
      <c r="H65" s="36">
        <v>785.3</v>
      </c>
      <c r="I65" s="33">
        <v>-411.1</v>
      </c>
      <c r="K65" s="60"/>
      <c r="L65" s="60"/>
      <c r="M65" s="60"/>
      <c r="N65" s="60"/>
      <c r="O65" s="60"/>
      <c r="P65" s="60"/>
      <c r="Q65" s="60"/>
    </row>
    <row r="66" spans="2:17" ht="12.75" customHeight="1">
      <c r="B66" s="30" t="s">
        <v>42</v>
      </c>
      <c r="C66" s="36">
        <v>-41</v>
      </c>
      <c r="D66" s="36">
        <v>-70</v>
      </c>
      <c r="E66" s="36">
        <v>-152</v>
      </c>
      <c r="F66" s="36">
        <v>0</v>
      </c>
      <c r="G66" s="36">
        <v>0</v>
      </c>
      <c r="H66" s="36">
        <v>0</v>
      </c>
      <c r="I66" s="33">
        <v>-263</v>
      </c>
      <c r="K66" s="60"/>
      <c r="L66" s="60"/>
      <c r="M66" s="60"/>
      <c r="N66" s="60"/>
      <c r="O66" s="60"/>
      <c r="P66" s="60"/>
      <c r="Q66" s="60"/>
    </row>
    <row r="67" spans="2:17" ht="12.75" customHeight="1">
      <c r="B67" s="30" t="s">
        <v>47</v>
      </c>
      <c r="C67" s="36">
        <v>-2.8000000000000114</v>
      </c>
      <c r="D67" s="36">
        <v>0</v>
      </c>
      <c r="E67" s="36">
        <v>-1</v>
      </c>
      <c r="F67" s="36">
        <v>0</v>
      </c>
      <c r="G67" s="36">
        <v>-20.7</v>
      </c>
      <c r="H67" s="36">
        <v>0</v>
      </c>
      <c r="I67" s="33">
        <v>-24.900000000000006</v>
      </c>
      <c r="K67" s="60"/>
      <c r="L67" s="60"/>
      <c r="M67" s="60"/>
      <c r="N67" s="60"/>
      <c r="O67" s="60"/>
      <c r="P67" s="60"/>
      <c r="Q67" s="60"/>
    </row>
    <row r="68" spans="2:17" ht="12.75" customHeight="1">
      <c r="B68" s="30" t="s">
        <v>209</v>
      </c>
      <c r="C68" s="36">
        <v>106.8</v>
      </c>
      <c r="D68" s="36">
        <v>33.3</v>
      </c>
      <c r="E68" s="36">
        <v>60</v>
      </c>
      <c r="F68" s="36">
        <v>0</v>
      </c>
      <c r="G68" s="36">
        <v>0</v>
      </c>
      <c r="H68" s="36">
        <v>28.6</v>
      </c>
      <c r="I68" s="33">
        <v>229</v>
      </c>
      <c r="K68" s="60"/>
      <c r="L68" s="60"/>
      <c r="M68" s="60"/>
      <c r="N68" s="60"/>
      <c r="O68" s="60"/>
      <c r="P68" s="60"/>
      <c r="Q68" s="60"/>
    </row>
    <row r="69" spans="2:17" ht="12.75" customHeight="1">
      <c r="B69" s="30" t="s">
        <v>208</v>
      </c>
      <c r="C69" s="36">
        <v>-80.8</v>
      </c>
      <c r="D69" s="36">
        <v>-109.2</v>
      </c>
      <c r="E69" s="36">
        <v>-99</v>
      </c>
      <c r="F69" s="36">
        <v>-5.6</v>
      </c>
      <c r="G69" s="36">
        <v>4</v>
      </c>
      <c r="H69" s="36">
        <v>2.7</v>
      </c>
      <c r="I69" s="33">
        <v>-288</v>
      </c>
      <c r="K69" s="60"/>
      <c r="L69" s="60"/>
      <c r="M69" s="60"/>
      <c r="N69" s="60"/>
      <c r="O69" s="60"/>
      <c r="P69" s="60"/>
      <c r="Q69" s="60"/>
    </row>
    <row r="70" spans="2:17" ht="13.5" customHeight="1" thickBot="1">
      <c r="B70" s="62" t="s">
        <v>210</v>
      </c>
      <c r="C70" s="65">
        <v>-688.2</v>
      </c>
      <c r="D70" s="65">
        <v>-6207.3</v>
      </c>
      <c r="E70" s="65">
        <v>-678.6</v>
      </c>
      <c r="F70" s="65">
        <v>-327.7</v>
      </c>
      <c r="G70" s="65">
        <v>-153.1</v>
      </c>
      <c r="H70" s="65">
        <v>1658.7</v>
      </c>
      <c r="I70" s="63">
        <v>-6397</v>
      </c>
      <c r="K70" s="60"/>
      <c r="L70" s="60"/>
      <c r="M70" s="60"/>
      <c r="N70" s="60"/>
      <c r="O70" s="60"/>
      <c r="P70" s="60"/>
      <c r="Q70" s="60"/>
    </row>
    <row r="71" spans="2:17" ht="12.75" customHeight="1" thickBot="1">
      <c r="B71" s="62" t="s">
        <v>230</v>
      </c>
      <c r="C71" s="65">
        <v>863</v>
      </c>
      <c r="D71" s="65">
        <v>-268</v>
      </c>
      <c r="E71" s="65">
        <v>692</v>
      </c>
      <c r="F71" s="65">
        <v>170</v>
      </c>
      <c r="G71" s="65">
        <v>-54</v>
      </c>
      <c r="H71" s="65">
        <v>5</v>
      </c>
      <c r="I71" s="90">
        <v>1408</v>
      </c>
      <c r="K71" s="60"/>
      <c r="L71" s="60"/>
      <c r="M71" s="60"/>
      <c r="N71" s="60"/>
      <c r="O71" s="60"/>
      <c r="P71" s="60"/>
      <c r="Q71" s="60"/>
    </row>
    <row r="72" spans="2:17" ht="13.5" customHeight="1" thickBot="1">
      <c r="B72" s="62" t="s">
        <v>48</v>
      </c>
      <c r="C72" s="65">
        <v>606</v>
      </c>
      <c r="D72" s="65">
        <v>-321</v>
      </c>
      <c r="E72" s="65">
        <v>463</v>
      </c>
      <c r="F72" s="65">
        <v>81</v>
      </c>
      <c r="G72" s="65">
        <v>-66</v>
      </c>
      <c r="H72" s="65">
        <v>5</v>
      </c>
      <c r="I72" s="90">
        <v>768</v>
      </c>
      <c r="K72" s="60"/>
      <c r="L72" s="60"/>
      <c r="M72" s="60"/>
      <c r="N72" s="60"/>
      <c r="O72" s="60"/>
      <c r="P72" s="60"/>
      <c r="Q72" s="60"/>
    </row>
    <row r="73" spans="2:17" ht="12.75" customHeight="1">
      <c r="B73" s="30" t="s">
        <v>211</v>
      </c>
      <c r="C73" s="36">
        <v>0</v>
      </c>
      <c r="D73" s="37" t="s">
        <v>28</v>
      </c>
      <c r="E73" s="36">
        <v>0</v>
      </c>
      <c r="F73" s="36">
        <v>-5.68784233230016</v>
      </c>
      <c r="G73" s="36">
        <v>1.85652199017603</v>
      </c>
      <c r="H73" s="36">
        <v>0</v>
      </c>
      <c r="I73" s="33">
        <v>-3.8313203421216255</v>
      </c>
      <c r="K73" s="60"/>
      <c r="L73" s="60"/>
      <c r="M73" s="60"/>
      <c r="N73" s="60"/>
      <c r="O73" s="60"/>
      <c r="P73" s="60"/>
      <c r="Q73" s="60"/>
    </row>
    <row r="74" spans="2:17" ht="12.75" customHeight="1">
      <c r="B74" s="30" t="s">
        <v>212</v>
      </c>
      <c r="C74" s="36">
        <v>-274</v>
      </c>
      <c r="D74" s="36">
        <v>-4</v>
      </c>
      <c r="E74" s="36">
        <v>-237</v>
      </c>
      <c r="F74" s="36">
        <v>-117</v>
      </c>
      <c r="G74" s="36">
        <v>-22</v>
      </c>
      <c r="H74" s="36">
        <v>-16</v>
      </c>
      <c r="I74" s="33">
        <v>-670</v>
      </c>
      <c r="K74" s="60"/>
      <c r="L74" s="60"/>
      <c r="M74" s="60"/>
      <c r="N74" s="60"/>
      <c r="O74" s="60"/>
      <c r="P74" s="60"/>
      <c r="Q74" s="60"/>
    </row>
    <row r="75" spans="2:17" ht="12.75" customHeight="1">
      <c r="B75" s="30"/>
      <c r="C75" s="36"/>
      <c r="D75" s="36"/>
      <c r="E75" s="36"/>
      <c r="F75" s="36"/>
      <c r="G75" s="36"/>
      <c r="H75" s="36"/>
      <c r="I75" s="33"/>
      <c r="K75" s="60"/>
      <c r="L75" s="60"/>
      <c r="M75" s="60"/>
      <c r="N75" s="60"/>
      <c r="O75" s="60"/>
      <c r="P75" s="60"/>
      <c r="Q75" s="60"/>
    </row>
    <row r="76" spans="2:17" ht="13.5" customHeight="1">
      <c r="B76" s="28" t="s">
        <v>319</v>
      </c>
      <c r="C76" s="36">
        <v>7094</v>
      </c>
      <c r="D76" s="36">
        <v>2945</v>
      </c>
      <c r="E76" s="36">
        <v>11128</v>
      </c>
      <c r="F76" s="36">
        <v>1835</v>
      </c>
      <c r="G76" s="36">
        <v>1870</v>
      </c>
      <c r="H76" s="36">
        <v>0</v>
      </c>
      <c r="I76" s="33">
        <v>24872</v>
      </c>
      <c r="K76" s="97"/>
      <c r="L76" s="97"/>
      <c r="M76" s="97"/>
      <c r="N76" s="97"/>
      <c r="O76" s="97"/>
      <c r="P76" s="97"/>
      <c r="Q76" s="60"/>
    </row>
    <row r="78" ht="12.75">
      <c r="B78" s="134" t="s">
        <v>320</v>
      </c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29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10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70" customWidth="1"/>
    <col min="2" max="2" width="89.00390625" style="170" customWidth="1"/>
    <col min="3" max="4" width="20.7109375" style="170" customWidth="1"/>
    <col min="5" max="6" width="20.7109375" style="171" customWidth="1"/>
    <col min="7" max="9" width="20.7109375" style="170" customWidth="1"/>
    <col min="10" max="12" width="4.28125" style="181" customWidth="1"/>
    <col min="13" max="13" width="89.00390625" style="170" customWidth="1"/>
    <col min="14" max="15" width="20.7109375" style="170" customWidth="1"/>
    <col min="16" max="17" width="20.7109375" style="171" customWidth="1"/>
    <col min="18" max="20" width="20.7109375" style="170" customWidth="1"/>
    <col min="21" max="16384" width="9.140625" style="170" customWidth="1"/>
  </cols>
  <sheetData>
    <row r="1" spans="2:12" ht="23.25" customHeight="1">
      <c r="B1" s="25" t="s">
        <v>315</v>
      </c>
      <c r="J1" s="163"/>
      <c r="K1" s="167"/>
      <c r="L1" s="163"/>
    </row>
    <row r="2" spans="2:20" ht="15.75" customHeight="1">
      <c r="B2" s="133"/>
      <c r="C2" s="133"/>
      <c r="D2" s="133"/>
      <c r="E2" s="133"/>
      <c r="F2" s="133"/>
      <c r="G2" s="133"/>
      <c r="H2" s="133"/>
      <c r="I2" s="133"/>
      <c r="J2" s="133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2:17" ht="15.75" customHeight="1">
      <c r="B3" s="172"/>
      <c r="E3" s="170"/>
      <c r="F3" s="170"/>
      <c r="J3" s="163"/>
      <c r="K3" s="167"/>
      <c r="L3" s="163"/>
      <c r="M3" s="172"/>
      <c r="P3" s="170"/>
      <c r="Q3" s="170"/>
    </row>
    <row r="4" spans="2:20" s="171" customFormat="1" ht="15.75" customHeight="1">
      <c r="B4" s="173"/>
      <c r="C4" s="174"/>
      <c r="D4" s="174"/>
      <c r="E4" s="174"/>
      <c r="F4" s="174"/>
      <c r="G4" s="174"/>
      <c r="H4" s="174"/>
      <c r="I4" s="174"/>
      <c r="J4" s="163"/>
      <c r="K4" s="167"/>
      <c r="L4" s="163"/>
      <c r="M4" s="173"/>
      <c r="N4" s="174"/>
      <c r="O4" s="174"/>
      <c r="P4" s="174"/>
      <c r="Q4" s="174"/>
      <c r="R4" s="174"/>
      <c r="S4" s="174"/>
      <c r="T4" s="174"/>
    </row>
    <row r="5" spans="2:20" s="171" customFormat="1" ht="12.75">
      <c r="B5" s="175"/>
      <c r="C5" s="176"/>
      <c r="D5" s="175"/>
      <c r="E5" s="176"/>
      <c r="F5" s="176"/>
      <c r="G5" s="175"/>
      <c r="H5" s="175"/>
      <c r="I5" s="175"/>
      <c r="J5" s="163"/>
      <c r="K5" s="167"/>
      <c r="L5" s="163"/>
      <c r="M5" s="175"/>
      <c r="N5" s="176"/>
      <c r="O5" s="175"/>
      <c r="P5" s="176"/>
      <c r="Q5" s="176"/>
      <c r="R5" s="175"/>
      <c r="S5" s="175"/>
      <c r="T5" s="175"/>
    </row>
    <row r="6" spans="2:20" s="171" customFormat="1" ht="75.75" customHeight="1">
      <c r="B6" s="156" t="s">
        <v>262</v>
      </c>
      <c r="C6" s="148" t="s">
        <v>214</v>
      </c>
      <c r="D6" s="148" t="s">
        <v>216</v>
      </c>
      <c r="E6" s="148" t="s">
        <v>198</v>
      </c>
      <c r="F6" s="148" t="s">
        <v>184</v>
      </c>
      <c r="G6" s="147" t="s">
        <v>221</v>
      </c>
      <c r="H6" s="147" t="s">
        <v>200</v>
      </c>
      <c r="I6" s="147" t="s">
        <v>150</v>
      </c>
      <c r="J6" s="163"/>
      <c r="K6" s="167"/>
      <c r="L6" s="163"/>
      <c r="M6" s="150" t="s">
        <v>263</v>
      </c>
      <c r="N6" s="148" t="s">
        <v>214</v>
      </c>
      <c r="O6" s="148" t="s">
        <v>216</v>
      </c>
      <c r="P6" s="148" t="s">
        <v>198</v>
      </c>
      <c r="Q6" s="148" t="s">
        <v>184</v>
      </c>
      <c r="R6" s="147" t="s">
        <v>221</v>
      </c>
      <c r="S6" s="147" t="s">
        <v>200</v>
      </c>
      <c r="T6" s="147" t="s">
        <v>150</v>
      </c>
    </row>
    <row r="7" spans="2:20" ht="12.75">
      <c r="B7" s="102"/>
      <c r="C7" s="146" t="s">
        <v>54</v>
      </c>
      <c r="D7" s="146" t="s">
        <v>54</v>
      </c>
      <c r="E7" s="146" t="s">
        <v>54</v>
      </c>
      <c r="F7" s="146" t="s">
        <v>54</v>
      </c>
      <c r="G7" s="146" t="s">
        <v>54</v>
      </c>
      <c r="H7" s="146" t="s">
        <v>54</v>
      </c>
      <c r="I7" s="146" t="s">
        <v>54</v>
      </c>
      <c r="J7" s="163"/>
      <c r="K7" s="167"/>
      <c r="L7" s="163"/>
      <c r="M7" s="102"/>
      <c r="N7" s="146" t="s">
        <v>54</v>
      </c>
      <c r="O7" s="146" t="s">
        <v>54</v>
      </c>
      <c r="P7" s="146" t="s">
        <v>54</v>
      </c>
      <c r="Q7" s="146" t="s">
        <v>54</v>
      </c>
      <c r="R7" s="146" t="s">
        <v>54</v>
      </c>
      <c r="S7" s="146" t="s">
        <v>54</v>
      </c>
      <c r="T7" s="146" t="s">
        <v>54</v>
      </c>
    </row>
    <row r="8" spans="2:20" ht="13.5" thickBot="1">
      <c r="B8" s="118" t="s">
        <v>55</v>
      </c>
      <c r="C8" s="118"/>
      <c r="D8" s="118" t="s">
        <v>55</v>
      </c>
      <c r="E8" s="118" t="s">
        <v>55</v>
      </c>
      <c r="F8" s="118"/>
      <c r="G8" s="118"/>
      <c r="H8" s="118" t="s">
        <v>55</v>
      </c>
      <c r="I8" s="146" t="s">
        <v>55</v>
      </c>
      <c r="J8" s="163"/>
      <c r="K8" s="167"/>
      <c r="L8" s="163"/>
      <c r="M8" s="118"/>
      <c r="N8" s="118"/>
      <c r="O8" s="118"/>
      <c r="P8" s="118"/>
      <c r="Q8" s="118"/>
      <c r="R8" s="118"/>
      <c r="S8" s="118"/>
      <c r="T8" s="146"/>
    </row>
    <row r="9" spans="2:20" ht="15.75" customHeight="1">
      <c r="B9" s="66" t="s">
        <v>201</v>
      </c>
      <c r="C9" s="117"/>
      <c r="D9" s="117"/>
      <c r="E9" s="117"/>
      <c r="F9" s="117"/>
      <c r="G9" s="117"/>
      <c r="H9" s="117"/>
      <c r="I9" s="151"/>
      <c r="J9" s="163"/>
      <c r="K9" s="167"/>
      <c r="L9" s="163"/>
      <c r="M9" s="66" t="s">
        <v>201</v>
      </c>
      <c r="N9" s="117"/>
      <c r="O9" s="117"/>
      <c r="P9" s="117"/>
      <c r="Q9" s="117"/>
      <c r="R9" s="117"/>
      <c r="S9" s="117"/>
      <c r="T9" s="151"/>
    </row>
    <row r="10" spans="2:22" ht="15.75" customHeight="1">
      <c r="B10" s="30" t="s">
        <v>202</v>
      </c>
      <c r="C10" s="117">
        <v>963</v>
      </c>
      <c r="D10" s="117">
        <v>8527.4</v>
      </c>
      <c r="E10" s="117">
        <v>1458.3</v>
      </c>
      <c r="F10" s="117">
        <v>642</v>
      </c>
      <c r="G10" s="117">
        <v>24</v>
      </c>
      <c r="H10" s="117">
        <v>0</v>
      </c>
      <c r="I10" s="117">
        <v>11614.699999999999</v>
      </c>
      <c r="J10" s="163"/>
      <c r="K10" s="167"/>
      <c r="L10" s="163"/>
      <c r="M10" s="30" t="s">
        <v>202</v>
      </c>
      <c r="N10" s="117">
        <v>963</v>
      </c>
      <c r="O10" s="117">
        <v>9763</v>
      </c>
      <c r="P10" s="117">
        <v>260</v>
      </c>
      <c r="Q10" s="117">
        <v>642</v>
      </c>
      <c r="R10" s="117">
        <v>24</v>
      </c>
      <c r="S10" s="117">
        <v>0</v>
      </c>
      <c r="T10" s="117">
        <v>11652</v>
      </c>
      <c r="U10" s="177"/>
      <c r="V10" s="178"/>
    </row>
    <row r="11" spans="2:22" ht="15.75" customHeight="1">
      <c r="B11" s="30" t="s">
        <v>224</v>
      </c>
      <c r="C11" s="117">
        <v>888</v>
      </c>
      <c r="D11" s="117">
        <v>169</v>
      </c>
      <c r="E11" s="117">
        <v>10.700000000000045</v>
      </c>
      <c r="F11" s="117">
        <v>217</v>
      </c>
      <c r="G11" s="117">
        <v>48</v>
      </c>
      <c r="H11" s="117">
        <v>-1332.7</v>
      </c>
      <c r="I11" s="117">
        <v>0</v>
      </c>
      <c r="J11" s="163"/>
      <c r="K11" s="167"/>
      <c r="L11" s="163"/>
      <c r="M11" s="30" t="s">
        <v>224</v>
      </c>
      <c r="N11" s="117">
        <v>888</v>
      </c>
      <c r="O11" s="117">
        <v>169</v>
      </c>
      <c r="P11" s="117">
        <v>1209</v>
      </c>
      <c r="Q11" s="117">
        <v>217</v>
      </c>
      <c r="R11" s="117">
        <v>48</v>
      </c>
      <c r="S11" s="117">
        <v>-2531</v>
      </c>
      <c r="T11" s="117">
        <v>0</v>
      </c>
      <c r="U11" s="177"/>
      <c r="V11" s="178"/>
    </row>
    <row r="12" spans="2:22" ht="15.75" customHeight="1" thickBot="1">
      <c r="B12" s="62" t="s">
        <v>204</v>
      </c>
      <c r="C12" s="152">
        <v>1851</v>
      </c>
      <c r="D12" s="152">
        <v>8696.4</v>
      </c>
      <c r="E12" s="152">
        <v>1469</v>
      </c>
      <c r="F12" s="152">
        <v>859</v>
      </c>
      <c r="G12" s="152">
        <v>72</v>
      </c>
      <c r="H12" s="152">
        <v>-1332.7</v>
      </c>
      <c r="I12" s="152">
        <v>11614.699999999999</v>
      </c>
      <c r="J12" s="163"/>
      <c r="K12" s="167"/>
      <c r="L12" s="163"/>
      <c r="M12" s="62" t="s">
        <v>204</v>
      </c>
      <c r="N12" s="152">
        <v>1851</v>
      </c>
      <c r="O12" s="152">
        <v>9932</v>
      </c>
      <c r="P12" s="152">
        <v>1469</v>
      </c>
      <c r="Q12" s="152">
        <v>859</v>
      </c>
      <c r="R12" s="152">
        <v>72</v>
      </c>
      <c r="S12" s="152">
        <v>-2531</v>
      </c>
      <c r="T12" s="152">
        <v>11652</v>
      </c>
      <c r="U12" s="177"/>
      <c r="V12" s="178"/>
    </row>
    <row r="13" spans="2:22" ht="15.75" customHeight="1">
      <c r="B13" s="30" t="s">
        <v>229</v>
      </c>
      <c r="C13" s="117">
        <v>-292</v>
      </c>
      <c r="D13" s="117">
        <v>-50</v>
      </c>
      <c r="E13" s="117">
        <v>-231</v>
      </c>
      <c r="F13" s="117">
        <v>-108</v>
      </c>
      <c r="G13" s="117">
        <v>-14</v>
      </c>
      <c r="H13" s="153">
        <v>0</v>
      </c>
      <c r="I13" s="117">
        <v>-695</v>
      </c>
      <c r="J13" s="163"/>
      <c r="K13" s="167"/>
      <c r="L13" s="163"/>
      <c r="M13" s="30" t="s">
        <v>229</v>
      </c>
      <c r="N13" s="117">
        <v>-292</v>
      </c>
      <c r="O13" s="117">
        <v>-50</v>
      </c>
      <c r="P13" s="117">
        <v>-231</v>
      </c>
      <c r="Q13" s="117">
        <v>-108</v>
      </c>
      <c r="R13" s="117">
        <v>-14</v>
      </c>
      <c r="S13" s="153">
        <v>0</v>
      </c>
      <c r="T13" s="117">
        <v>-695</v>
      </c>
      <c r="U13" s="177"/>
      <c r="V13" s="177"/>
    </row>
    <row r="14" spans="2:22" ht="15.75" customHeight="1">
      <c r="B14" s="30" t="s">
        <v>205</v>
      </c>
      <c r="C14" s="117">
        <v>-113.6</v>
      </c>
      <c r="D14" s="117">
        <v>-7973</v>
      </c>
      <c r="E14" s="117">
        <v>-238</v>
      </c>
      <c r="F14" s="117">
        <v>-319</v>
      </c>
      <c r="G14" s="117">
        <v>-17</v>
      </c>
      <c r="H14" s="117">
        <v>1269</v>
      </c>
      <c r="I14" s="117">
        <v>-7391.6</v>
      </c>
      <c r="J14" s="163"/>
      <c r="K14" s="167"/>
      <c r="L14" s="163"/>
      <c r="M14" s="30" t="s">
        <v>205</v>
      </c>
      <c r="N14" s="117">
        <v>-114</v>
      </c>
      <c r="O14" s="117">
        <v>-7973</v>
      </c>
      <c r="P14" s="117">
        <v>-238</v>
      </c>
      <c r="Q14" s="117">
        <v>-319</v>
      </c>
      <c r="R14" s="117">
        <v>-17</v>
      </c>
      <c r="S14" s="117">
        <v>1269</v>
      </c>
      <c r="T14" s="117">
        <v>-7392</v>
      </c>
      <c r="U14" s="177"/>
      <c r="V14" s="177"/>
    </row>
    <row r="15" spans="2:22" ht="15.75" customHeight="1">
      <c r="B15" s="30" t="s">
        <v>206</v>
      </c>
      <c r="C15" s="117">
        <v>-190.2</v>
      </c>
      <c r="D15" s="117">
        <v>-68</v>
      </c>
      <c r="E15" s="117">
        <v>-281</v>
      </c>
      <c r="F15" s="117">
        <v>-49</v>
      </c>
      <c r="G15" s="117">
        <v>-52</v>
      </c>
      <c r="H15" s="117">
        <v>0</v>
      </c>
      <c r="I15" s="117">
        <v>-640.2</v>
      </c>
      <c r="J15" s="163"/>
      <c r="K15" s="167"/>
      <c r="L15" s="163"/>
      <c r="M15" s="30" t="s">
        <v>206</v>
      </c>
      <c r="N15" s="117">
        <v>-190</v>
      </c>
      <c r="O15" s="117">
        <v>-68</v>
      </c>
      <c r="P15" s="117">
        <v>-281</v>
      </c>
      <c r="Q15" s="117">
        <v>-49</v>
      </c>
      <c r="R15" s="117">
        <v>-52</v>
      </c>
      <c r="S15" s="117">
        <v>0</v>
      </c>
      <c r="T15" s="117">
        <v>-640</v>
      </c>
      <c r="U15" s="177"/>
      <c r="V15" s="177"/>
    </row>
    <row r="16" spans="2:22" ht="15.75" customHeight="1">
      <c r="B16" s="30" t="s">
        <v>207</v>
      </c>
      <c r="C16" s="117">
        <v>-139.9</v>
      </c>
      <c r="D16" s="117">
        <v>-152.80000000000004</v>
      </c>
      <c r="E16" s="117">
        <v>-38</v>
      </c>
      <c r="F16" s="117">
        <v>-34</v>
      </c>
      <c r="G16" s="117">
        <v>-41</v>
      </c>
      <c r="H16" s="117">
        <v>47.700000000000045</v>
      </c>
      <c r="I16" s="117">
        <v>-358</v>
      </c>
      <c r="J16" s="163"/>
      <c r="K16" s="167"/>
      <c r="L16" s="163"/>
      <c r="M16" s="30" t="s">
        <v>207</v>
      </c>
      <c r="N16" s="117">
        <v>-140</v>
      </c>
      <c r="O16" s="117">
        <v>-1354</v>
      </c>
      <c r="P16" s="117">
        <v>-38</v>
      </c>
      <c r="Q16" s="117">
        <v>-34</v>
      </c>
      <c r="R16" s="117">
        <v>-41</v>
      </c>
      <c r="S16" s="117">
        <v>1246</v>
      </c>
      <c r="T16" s="117">
        <v>-361</v>
      </c>
      <c r="U16" s="177"/>
      <c r="V16" s="178"/>
    </row>
    <row r="17" spans="2:22" ht="15.75" customHeight="1">
      <c r="B17" s="30" t="s">
        <v>42</v>
      </c>
      <c r="C17" s="117">
        <v>-51.9</v>
      </c>
      <c r="D17" s="117">
        <v>-39.6</v>
      </c>
      <c r="E17" s="117">
        <v>-168</v>
      </c>
      <c r="F17" s="117">
        <v>0</v>
      </c>
      <c r="G17" s="117">
        <v>0</v>
      </c>
      <c r="H17" s="117">
        <v>0</v>
      </c>
      <c r="I17" s="117">
        <v>-259.5</v>
      </c>
      <c r="J17" s="163"/>
      <c r="K17" s="167"/>
      <c r="L17" s="163"/>
      <c r="M17" s="30" t="s">
        <v>42</v>
      </c>
      <c r="N17" s="117">
        <v>-52</v>
      </c>
      <c r="O17" s="117">
        <v>-74</v>
      </c>
      <c r="P17" s="117">
        <v>-168</v>
      </c>
      <c r="Q17" s="117">
        <v>0</v>
      </c>
      <c r="R17" s="117">
        <v>0</v>
      </c>
      <c r="S17" s="117">
        <v>0</v>
      </c>
      <c r="T17" s="117">
        <v>-294</v>
      </c>
      <c r="U17" s="177"/>
      <c r="V17" s="178"/>
    </row>
    <row r="18" spans="2:22" ht="15.75" customHeight="1">
      <c r="B18" s="30" t="s">
        <v>47</v>
      </c>
      <c r="C18" s="117">
        <v>-11.9</v>
      </c>
      <c r="D18" s="117">
        <v>0</v>
      </c>
      <c r="E18" s="117">
        <v>0</v>
      </c>
      <c r="F18" s="117">
        <v>0</v>
      </c>
      <c r="G18" s="117">
        <v>14</v>
      </c>
      <c r="H18" s="117">
        <v>0</v>
      </c>
      <c r="I18" s="117">
        <v>2.0999999999999996</v>
      </c>
      <c r="J18" s="163"/>
      <c r="K18" s="167"/>
      <c r="L18" s="163"/>
      <c r="M18" s="30" t="s">
        <v>47</v>
      </c>
      <c r="N18" s="117">
        <v>-12</v>
      </c>
      <c r="O18" s="117">
        <v>0</v>
      </c>
      <c r="P18" s="117">
        <v>0</v>
      </c>
      <c r="Q18" s="117">
        <v>0</v>
      </c>
      <c r="R18" s="117">
        <v>14</v>
      </c>
      <c r="S18" s="117">
        <v>0</v>
      </c>
      <c r="T18" s="117">
        <v>2</v>
      </c>
      <c r="U18" s="177"/>
      <c r="V18" s="177"/>
    </row>
    <row r="19" spans="2:22" ht="15.75" customHeight="1">
      <c r="B19" s="30" t="s">
        <v>209</v>
      </c>
      <c r="C19" s="117">
        <v>95</v>
      </c>
      <c r="D19" s="117">
        <v>7</v>
      </c>
      <c r="E19" s="117">
        <v>39</v>
      </c>
      <c r="F19" s="117">
        <v>0</v>
      </c>
      <c r="G19" s="117">
        <v>0</v>
      </c>
      <c r="H19" s="117">
        <v>18</v>
      </c>
      <c r="I19" s="117">
        <v>159</v>
      </c>
      <c r="J19" s="163"/>
      <c r="K19" s="167"/>
      <c r="L19" s="163"/>
      <c r="M19" s="30" t="s">
        <v>209</v>
      </c>
      <c r="N19" s="117">
        <v>95</v>
      </c>
      <c r="O19" s="117">
        <v>7</v>
      </c>
      <c r="P19" s="117">
        <v>39</v>
      </c>
      <c r="Q19" s="117">
        <v>0</v>
      </c>
      <c r="R19" s="117">
        <v>0</v>
      </c>
      <c r="S19" s="117">
        <v>18</v>
      </c>
      <c r="T19" s="117">
        <v>159</v>
      </c>
      <c r="U19" s="177"/>
      <c r="V19" s="179"/>
    </row>
    <row r="20" spans="2:22" ht="15.75" customHeight="1">
      <c r="B20" s="30" t="s">
        <v>208</v>
      </c>
      <c r="C20" s="117">
        <v>-62.8</v>
      </c>
      <c r="D20" s="117">
        <v>-112</v>
      </c>
      <c r="E20" s="117">
        <v>-91</v>
      </c>
      <c r="F20" s="117">
        <v>-48</v>
      </c>
      <c r="G20" s="117">
        <v>-42</v>
      </c>
      <c r="H20" s="117">
        <v>-2</v>
      </c>
      <c r="I20" s="117">
        <v>-357.8</v>
      </c>
      <c r="J20" s="163"/>
      <c r="K20" s="167"/>
      <c r="L20" s="163"/>
      <c r="M20" s="30" t="s">
        <v>208</v>
      </c>
      <c r="N20" s="117">
        <v>-62</v>
      </c>
      <c r="O20" s="117">
        <v>-112</v>
      </c>
      <c r="P20" s="117">
        <v>-91</v>
      </c>
      <c r="Q20" s="117">
        <v>-48</v>
      </c>
      <c r="R20" s="117">
        <v>-42</v>
      </c>
      <c r="S20" s="117">
        <v>-2</v>
      </c>
      <c r="T20" s="117">
        <v>-357</v>
      </c>
      <c r="U20" s="177"/>
      <c r="V20" s="179"/>
    </row>
    <row r="21" spans="2:22" ht="15.75" customHeight="1" thickBot="1">
      <c r="B21" s="62" t="s">
        <v>210</v>
      </c>
      <c r="C21" s="152">
        <v>-767.2999999999998</v>
      </c>
      <c r="D21" s="152">
        <v>-8388.4</v>
      </c>
      <c r="E21" s="152">
        <v>-1008</v>
      </c>
      <c r="F21" s="152">
        <v>-558</v>
      </c>
      <c r="G21" s="152">
        <v>-152</v>
      </c>
      <c r="H21" s="152">
        <v>1332.7</v>
      </c>
      <c r="I21" s="152">
        <v>-9540.999999999998</v>
      </c>
      <c r="J21" s="163"/>
      <c r="K21" s="167"/>
      <c r="L21" s="163"/>
      <c r="M21" s="62" t="s">
        <v>210</v>
      </c>
      <c r="N21" s="152">
        <v>-767</v>
      </c>
      <c r="O21" s="152">
        <v>-9624</v>
      </c>
      <c r="P21" s="152">
        <v>-1008</v>
      </c>
      <c r="Q21" s="152">
        <v>-558</v>
      </c>
      <c r="R21" s="152">
        <v>-152</v>
      </c>
      <c r="S21" s="152">
        <v>2531</v>
      </c>
      <c r="T21" s="152">
        <v>-9578</v>
      </c>
      <c r="U21" s="177"/>
      <c r="V21" s="178"/>
    </row>
    <row r="22" spans="2:22" ht="15.75" customHeight="1" thickBot="1">
      <c r="B22" s="62" t="s">
        <v>230</v>
      </c>
      <c r="C22" s="152">
        <v>1376</v>
      </c>
      <c r="D22" s="152">
        <v>358</v>
      </c>
      <c r="E22" s="152">
        <v>692</v>
      </c>
      <c r="F22" s="152">
        <v>409</v>
      </c>
      <c r="G22" s="152">
        <v>-66</v>
      </c>
      <c r="H22" s="152">
        <v>0</v>
      </c>
      <c r="I22" s="154">
        <v>2769</v>
      </c>
      <c r="J22" s="163"/>
      <c r="K22" s="167"/>
      <c r="L22" s="163"/>
      <c r="M22" s="62" t="s">
        <v>230</v>
      </c>
      <c r="N22" s="152">
        <v>1376</v>
      </c>
      <c r="O22" s="152">
        <v>358</v>
      </c>
      <c r="P22" s="152">
        <v>692</v>
      </c>
      <c r="Q22" s="152">
        <v>409</v>
      </c>
      <c r="R22" s="152">
        <v>-66</v>
      </c>
      <c r="S22" s="152">
        <v>0</v>
      </c>
      <c r="T22" s="154">
        <v>2769</v>
      </c>
      <c r="U22" s="177"/>
      <c r="V22" s="177"/>
    </row>
    <row r="23" spans="2:22" ht="15.75" customHeight="1" thickBot="1">
      <c r="B23" s="62" t="s">
        <v>48</v>
      </c>
      <c r="C23" s="152">
        <v>1084</v>
      </c>
      <c r="D23" s="152">
        <v>308</v>
      </c>
      <c r="E23" s="152">
        <v>461</v>
      </c>
      <c r="F23" s="152">
        <v>301</v>
      </c>
      <c r="G23" s="152">
        <v>-80</v>
      </c>
      <c r="H23" s="152">
        <v>0</v>
      </c>
      <c r="I23" s="154">
        <v>2074</v>
      </c>
      <c r="J23" s="163"/>
      <c r="K23" s="167"/>
      <c r="L23" s="163"/>
      <c r="M23" s="62" t="s">
        <v>48</v>
      </c>
      <c r="N23" s="152">
        <v>1084</v>
      </c>
      <c r="O23" s="152">
        <v>308</v>
      </c>
      <c r="P23" s="152">
        <v>461</v>
      </c>
      <c r="Q23" s="152">
        <v>301</v>
      </c>
      <c r="R23" s="152">
        <v>-80</v>
      </c>
      <c r="S23" s="152">
        <v>0</v>
      </c>
      <c r="T23" s="154">
        <v>2074</v>
      </c>
      <c r="U23" s="177"/>
      <c r="V23" s="177"/>
    </row>
    <row r="24" spans="2:20" ht="15.75" customHeight="1">
      <c r="B24" s="30" t="s">
        <v>211</v>
      </c>
      <c r="C24" s="117">
        <v>9</v>
      </c>
      <c r="D24" s="153">
        <v>0</v>
      </c>
      <c r="E24" s="117">
        <v>0</v>
      </c>
      <c r="F24" s="117">
        <v>0</v>
      </c>
      <c r="G24" s="117">
        <v>3</v>
      </c>
      <c r="H24" s="117">
        <v>0</v>
      </c>
      <c r="I24" s="117">
        <v>12</v>
      </c>
      <c r="J24" s="163"/>
      <c r="K24" s="167"/>
      <c r="L24" s="163"/>
      <c r="M24" s="30" t="s">
        <v>211</v>
      </c>
      <c r="N24" s="117">
        <v>9</v>
      </c>
      <c r="O24" s="153">
        <v>0</v>
      </c>
      <c r="P24" s="117">
        <v>0</v>
      </c>
      <c r="Q24" s="117">
        <v>0</v>
      </c>
      <c r="R24" s="117">
        <v>3</v>
      </c>
      <c r="S24" s="117">
        <v>0</v>
      </c>
      <c r="T24" s="117">
        <v>12</v>
      </c>
    </row>
    <row r="25" spans="2:20" ht="15.75" customHeight="1">
      <c r="B25" s="30" t="s">
        <v>212</v>
      </c>
      <c r="C25" s="117">
        <v>-249</v>
      </c>
      <c r="D25" s="117">
        <v>-59</v>
      </c>
      <c r="E25" s="117">
        <v>-332</v>
      </c>
      <c r="F25" s="117">
        <v>-81</v>
      </c>
      <c r="G25" s="117">
        <v>-18</v>
      </c>
      <c r="H25" s="117">
        <v>-14</v>
      </c>
      <c r="I25" s="117">
        <v>-753</v>
      </c>
      <c r="J25" s="163"/>
      <c r="K25" s="167"/>
      <c r="L25" s="163"/>
      <c r="M25" s="30" t="s">
        <v>212</v>
      </c>
      <c r="N25" s="117">
        <v>-249</v>
      </c>
      <c r="O25" s="117">
        <v>-59</v>
      </c>
      <c r="P25" s="117">
        <v>-332</v>
      </c>
      <c r="Q25" s="117">
        <v>-81</v>
      </c>
      <c r="R25" s="117">
        <v>-18</v>
      </c>
      <c r="S25" s="117">
        <v>-14</v>
      </c>
      <c r="T25" s="117">
        <v>-753</v>
      </c>
    </row>
    <row r="26" spans="2:20" ht="15.75" customHeight="1">
      <c r="B26" s="30"/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63"/>
      <c r="K26" s="167"/>
      <c r="L26" s="163"/>
      <c r="M26" s="30"/>
      <c r="N26" s="117"/>
      <c r="O26" s="117"/>
      <c r="P26" s="117"/>
      <c r="Q26" s="117"/>
      <c r="R26" s="117"/>
      <c r="S26" s="117"/>
      <c r="T26" s="117"/>
    </row>
    <row r="27" spans="2:20" ht="15.75" customHeight="1">
      <c r="B27" s="28" t="s">
        <v>260</v>
      </c>
      <c r="C27" s="117">
        <v>7369</v>
      </c>
      <c r="D27" s="117">
        <v>2922</v>
      </c>
      <c r="E27" s="117">
        <v>10991</v>
      </c>
      <c r="F27" s="117">
        <v>1844</v>
      </c>
      <c r="G27" s="117">
        <v>1905</v>
      </c>
      <c r="H27" s="117">
        <v>0</v>
      </c>
      <c r="I27" s="117">
        <v>25031</v>
      </c>
      <c r="J27" s="163"/>
      <c r="K27" s="167"/>
      <c r="L27" s="163"/>
      <c r="M27" s="28" t="s">
        <v>319</v>
      </c>
      <c r="N27" s="117">
        <v>7369</v>
      </c>
      <c r="O27" s="117">
        <v>2922</v>
      </c>
      <c r="P27" s="117">
        <v>10991</v>
      </c>
      <c r="Q27" s="117">
        <v>1844</v>
      </c>
      <c r="R27" s="117">
        <v>1905</v>
      </c>
      <c r="S27" s="117"/>
      <c r="T27" s="117">
        <v>25031</v>
      </c>
    </row>
    <row r="28" spans="2:20" ht="15.75" customHeight="1">
      <c r="B28" s="155"/>
      <c r="C28" s="117"/>
      <c r="D28" s="117"/>
      <c r="E28" s="117"/>
      <c r="F28" s="117"/>
      <c r="G28" s="117"/>
      <c r="H28" s="117"/>
      <c r="I28" s="117"/>
      <c r="J28" s="163"/>
      <c r="K28" s="167"/>
      <c r="L28" s="163"/>
      <c r="M28" s="155"/>
      <c r="N28" s="117"/>
      <c r="O28" s="117"/>
      <c r="P28" s="117"/>
      <c r="Q28" s="117"/>
      <c r="R28" s="117"/>
      <c r="S28" s="117"/>
      <c r="T28" s="117"/>
    </row>
    <row r="29" spans="2:17" ht="25.5">
      <c r="B29" s="149" t="s">
        <v>257</v>
      </c>
      <c r="E29" s="170"/>
      <c r="F29" s="170"/>
      <c r="J29" s="163"/>
      <c r="K29" s="167"/>
      <c r="L29" s="163"/>
      <c r="M29" s="172"/>
      <c r="P29" s="170"/>
      <c r="Q29" s="170"/>
    </row>
    <row r="30" spans="2:17" ht="15.75" customHeight="1">
      <c r="B30" s="134" t="s">
        <v>261</v>
      </c>
      <c r="E30" s="170"/>
      <c r="F30" s="170"/>
      <c r="J30" s="163"/>
      <c r="K30" s="167"/>
      <c r="L30" s="163"/>
      <c r="M30" s="134" t="s">
        <v>320</v>
      </c>
      <c r="P30" s="170"/>
      <c r="Q30" s="170"/>
    </row>
    <row r="31" spans="5:17" ht="15.75" customHeight="1">
      <c r="E31" s="170"/>
      <c r="F31" s="170"/>
      <c r="J31" s="163"/>
      <c r="K31" s="167"/>
      <c r="L31" s="163"/>
      <c r="P31" s="170"/>
      <c r="Q31" s="170"/>
    </row>
    <row r="32" spans="2:20" s="171" customFormat="1" ht="75.75" customHeight="1">
      <c r="B32" s="156" t="s">
        <v>266</v>
      </c>
      <c r="C32" s="148" t="s">
        <v>214</v>
      </c>
      <c r="D32" s="148" t="s">
        <v>216</v>
      </c>
      <c r="E32" s="148" t="s">
        <v>198</v>
      </c>
      <c r="F32" s="148" t="s">
        <v>184</v>
      </c>
      <c r="G32" s="147" t="s">
        <v>221</v>
      </c>
      <c r="H32" s="147" t="s">
        <v>200</v>
      </c>
      <c r="I32" s="147" t="s">
        <v>150</v>
      </c>
      <c r="J32" s="163"/>
      <c r="K32" s="167"/>
      <c r="L32" s="163"/>
      <c r="M32" s="150" t="s">
        <v>267</v>
      </c>
      <c r="N32" s="148" t="s">
        <v>214</v>
      </c>
      <c r="O32" s="148" t="s">
        <v>216</v>
      </c>
      <c r="P32" s="148" t="s">
        <v>198</v>
      </c>
      <c r="Q32" s="148" t="s">
        <v>184</v>
      </c>
      <c r="R32" s="147" t="s">
        <v>221</v>
      </c>
      <c r="S32" s="147" t="s">
        <v>200</v>
      </c>
      <c r="T32" s="147" t="s">
        <v>150</v>
      </c>
    </row>
    <row r="33" spans="2:20" ht="12.75">
      <c r="B33" s="102"/>
      <c r="C33" s="146" t="s">
        <v>54</v>
      </c>
      <c r="D33" s="146" t="s">
        <v>54</v>
      </c>
      <c r="E33" s="146" t="s">
        <v>54</v>
      </c>
      <c r="F33" s="146" t="s">
        <v>54</v>
      </c>
      <c r="G33" s="146" t="s">
        <v>54</v>
      </c>
      <c r="H33" s="146" t="s">
        <v>54</v>
      </c>
      <c r="I33" s="146" t="s">
        <v>54</v>
      </c>
      <c r="J33" s="163"/>
      <c r="K33" s="167"/>
      <c r="L33" s="163"/>
      <c r="M33" s="102"/>
      <c r="N33" s="146" t="s">
        <v>54</v>
      </c>
      <c r="O33" s="146" t="s">
        <v>54</v>
      </c>
      <c r="P33" s="146" t="s">
        <v>54</v>
      </c>
      <c r="Q33" s="146" t="s">
        <v>54</v>
      </c>
      <c r="R33" s="146" t="s">
        <v>54</v>
      </c>
      <c r="S33" s="146" t="s">
        <v>54</v>
      </c>
      <c r="T33" s="146" t="s">
        <v>54</v>
      </c>
    </row>
    <row r="34" spans="2:20" ht="13.5" thickBot="1">
      <c r="B34" s="118" t="s">
        <v>55</v>
      </c>
      <c r="C34" s="118"/>
      <c r="D34" s="118" t="s">
        <v>55</v>
      </c>
      <c r="E34" s="118" t="s">
        <v>55</v>
      </c>
      <c r="F34" s="118"/>
      <c r="G34" s="118"/>
      <c r="H34" s="118" t="s">
        <v>55</v>
      </c>
      <c r="I34" s="146" t="s">
        <v>55</v>
      </c>
      <c r="J34" s="163"/>
      <c r="K34" s="167"/>
      <c r="L34" s="163"/>
      <c r="M34" s="118"/>
      <c r="N34" s="118"/>
      <c r="O34" s="118"/>
      <c r="P34" s="118"/>
      <c r="Q34" s="118"/>
      <c r="R34" s="118"/>
      <c r="S34" s="118"/>
      <c r="T34" s="146"/>
    </row>
    <row r="35" spans="2:20" ht="15.75" customHeight="1">
      <c r="B35" s="66" t="s">
        <v>201</v>
      </c>
      <c r="C35" s="117"/>
      <c r="D35" s="117"/>
      <c r="E35" s="117"/>
      <c r="F35" s="117"/>
      <c r="G35" s="117"/>
      <c r="H35" s="117"/>
      <c r="I35" s="151"/>
      <c r="J35" s="163"/>
      <c r="K35" s="167"/>
      <c r="L35" s="163"/>
      <c r="M35" s="66" t="s">
        <v>201</v>
      </c>
      <c r="N35" s="117"/>
      <c r="O35" s="117"/>
      <c r="P35" s="117"/>
      <c r="Q35" s="117"/>
      <c r="R35" s="117"/>
      <c r="S35" s="117"/>
      <c r="T35" s="151"/>
    </row>
    <row r="36" spans="2:22" ht="15.75" customHeight="1">
      <c r="B36" s="30" t="s">
        <v>202</v>
      </c>
      <c r="C36" s="117">
        <v>674</v>
      </c>
      <c r="D36" s="117">
        <v>4992.2</v>
      </c>
      <c r="E36" s="117">
        <v>1132.4</v>
      </c>
      <c r="F36" s="117">
        <v>301</v>
      </c>
      <c r="G36" s="117">
        <v>28</v>
      </c>
      <c r="H36" s="117">
        <v>0</v>
      </c>
      <c r="I36" s="117">
        <v>7127.6</v>
      </c>
      <c r="J36" s="163"/>
      <c r="K36" s="167"/>
      <c r="L36" s="163"/>
      <c r="M36" s="30" t="s">
        <v>202</v>
      </c>
      <c r="N36" s="117">
        <v>674</v>
      </c>
      <c r="O36" s="117">
        <v>5867</v>
      </c>
      <c r="P36" s="117">
        <v>294</v>
      </c>
      <c r="Q36" s="117">
        <v>301</v>
      </c>
      <c r="R36" s="117">
        <v>28</v>
      </c>
      <c r="S36" s="117">
        <v>0</v>
      </c>
      <c r="T36" s="117">
        <v>7165</v>
      </c>
      <c r="U36" s="177"/>
      <c r="V36" s="178"/>
    </row>
    <row r="37" spans="2:22" ht="15.75" customHeight="1">
      <c r="B37" s="30" t="s">
        <v>224</v>
      </c>
      <c r="C37" s="117">
        <v>620</v>
      </c>
      <c r="D37" s="117">
        <v>20</v>
      </c>
      <c r="E37" s="117">
        <v>9.399999999999977</v>
      </c>
      <c r="F37" s="117">
        <v>107</v>
      </c>
      <c r="G37" s="117">
        <v>59</v>
      </c>
      <c r="H37" s="117">
        <v>-815.4</v>
      </c>
      <c r="I37" s="117">
        <v>0</v>
      </c>
      <c r="J37" s="163"/>
      <c r="K37" s="167"/>
      <c r="L37" s="163"/>
      <c r="M37" s="30" t="s">
        <v>224</v>
      </c>
      <c r="N37" s="117">
        <v>620</v>
      </c>
      <c r="O37" s="117">
        <v>20</v>
      </c>
      <c r="P37" s="117">
        <v>847</v>
      </c>
      <c r="Q37" s="117">
        <v>107</v>
      </c>
      <c r="R37" s="117">
        <v>59</v>
      </c>
      <c r="S37" s="117">
        <v>-1654</v>
      </c>
      <c r="T37" s="117">
        <v>0</v>
      </c>
      <c r="U37" s="177"/>
      <c r="V37" s="178"/>
    </row>
    <row r="38" spans="2:22" ht="15.75" customHeight="1" thickBot="1">
      <c r="B38" s="62" t="s">
        <v>204</v>
      </c>
      <c r="C38" s="152">
        <v>1294</v>
      </c>
      <c r="D38" s="152">
        <v>5012.2</v>
      </c>
      <c r="E38" s="152">
        <v>1141.8000000000002</v>
      </c>
      <c r="F38" s="152">
        <v>408</v>
      </c>
      <c r="G38" s="152">
        <v>87</v>
      </c>
      <c r="H38" s="152">
        <v>-815.4</v>
      </c>
      <c r="I38" s="152">
        <v>7127.6</v>
      </c>
      <c r="J38" s="163"/>
      <c r="K38" s="167"/>
      <c r="L38" s="163"/>
      <c r="M38" s="62" t="s">
        <v>204</v>
      </c>
      <c r="N38" s="152">
        <v>1294</v>
      </c>
      <c r="O38" s="152">
        <v>5887</v>
      </c>
      <c r="P38" s="152">
        <v>1142</v>
      </c>
      <c r="Q38" s="152">
        <v>408</v>
      </c>
      <c r="R38" s="152">
        <v>87</v>
      </c>
      <c r="S38" s="152">
        <v>-1654</v>
      </c>
      <c r="T38" s="152">
        <v>7165</v>
      </c>
      <c r="U38" s="177"/>
      <c r="V38" s="178"/>
    </row>
    <row r="39" spans="2:22" ht="15.75" customHeight="1">
      <c r="B39" s="30" t="s">
        <v>229</v>
      </c>
      <c r="C39" s="117">
        <v>-256.9</v>
      </c>
      <c r="D39" s="117">
        <v>-52.3</v>
      </c>
      <c r="E39" s="117">
        <v>-228.7</v>
      </c>
      <c r="F39" s="117">
        <v>-89.9</v>
      </c>
      <c r="G39" s="117">
        <v>-12.3</v>
      </c>
      <c r="H39" s="153">
        <v>0</v>
      </c>
      <c r="I39" s="117">
        <v>-640.0999999999999</v>
      </c>
      <c r="J39" s="163"/>
      <c r="K39" s="167"/>
      <c r="L39" s="163"/>
      <c r="M39" s="30" t="s">
        <v>229</v>
      </c>
      <c r="N39" s="117">
        <v>-256.9</v>
      </c>
      <c r="O39" s="117">
        <v>-52.3</v>
      </c>
      <c r="P39" s="117">
        <v>-228.7</v>
      </c>
      <c r="Q39" s="117">
        <v>-89.9</v>
      </c>
      <c r="R39" s="117">
        <v>-12.3</v>
      </c>
      <c r="S39" s="153">
        <v>0</v>
      </c>
      <c r="T39" s="117">
        <v>-640</v>
      </c>
      <c r="U39" s="177"/>
      <c r="V39" s="177"/>
    </row>
    <row r="40" spans="2:22" ht="15.75" customHeight="1">
      <c r="B40" s="30" t="s">
        <v>205</v>
      </c>
      <c r="C40" s="117">
        <v>-74.7</v>
      </c>
      <c r="D40" s="117">
        <v>-5016.1</v>
      </c>
      <c r="E40" s="117">
        <v>76.9</v>
      </c>
      <c r="F40" s="117">
        <v>-140.8</v>
      </c>
      <c r="G40" s="117">
        <v>-13.5</v>
      </c>
      <c r="H40" s="117">
        <v>841.2</v>
      </c>
      <c r="I40" s="117">
        <v>-4327.000000000001</v>
      </c>
      <c r="J40" s="163"/>
      <c r="K40" s="167"/>
      <c r="L40" s="163"/>
      <c r="M40" s="30" t="s">
        <v>205</v>
      </c>
      <c r="N40" s="117">
        <v>-74.7</v>
      </c>
      <c r="O40" s="117">
        <v>-5016.1</v>
      </c>
      <c r="P40" s="117">
        <v>76.9</v>
      </c>
      <c r="Q40" s="117">
        <v>-140.8</v>
      </c>
      <c r="R40" s="117">
        <v>-13.5</v>
      </c>
      <c r="S40" s="117">
        <v>841.2</v>
      </c>
      <c r="T40" s="117">
        <v>-4327</v>
      </c>
      <c r="U40" s="177"/>
      <c r="V40" s="177"/>
    </row>
    <row r="41" spans="2:22" ht="15.75" customHeight="1">
      <c r="B41" s="30" t="s">
        <v>206</v>
      </c>
      <c r="C41" s="117">
        <v>-194.5</v>
      </c>
      <c r="D41" s="117">
        <v>-82.8</v>
      </c>
      <c r="E41" s="117">
        <v>-285</v>
      </c>
      <c r="F41" s="117">
        <v>-52.4</v>
      </c>
      <c r="G41" s="117">
        <v>-58</v>
      </c>
      <c r="H41" s="117">
        <v>0.7</v>
      </c>
      <c r="I41" s="117">
        <v>-671.9999999999999</v>
      </c>
      <c r="J41" s="163"/>
      <c r="K41" s="167"/>
      <c r="L41" s="163"/>
      <c r="M41" s="30" t="s">
        <v>206</v>
      </c>
      <c r="N41" s="117">
        <v>-194.5</v>
      </c>
      <c r="O41" s="117">
        <v>-82.8</v>
      </c>
      <c r="P41" s="117">
        <v>-285</v>
      </c>
      <c r="Q41" s="117">
        <v>-52.4</v>
      </c>
      <c r="R41" s="117">
        <v>-58</v>
      </c>
      <c r="S41" s="117">
        <v>0.7</v>
      </c>
      <c r="T41" s="117">
        <v>-672</v>
      </c>
      <c r="U41" s="177"/>
      <c r="V41" s="177"/>
    </row>
    <row r="42" spans="2:22" ht="15.75" customHeight="1">
      <c r="B42" s="30" t="s">
        <v>207</v>
      </c>
      <c r="C42" s="117">
        <v>-144.29999999999998</v>
      </c>
      <c r="D42" s="117">
        <v>-68.9</v>
      </c>
      <c r="E42" s="117">
        <v>-49.80000000000001</v>
      </c>
      <c r="F42" s="117">
        <v>-39.1</v>
      </c>
      <c r="G42" s="117">
        <v>-52.6</v>
      </c>
      <c r="H42" s="117">
        <v>-52.30000000000007</v>
      </c>
      <c r="I42" s="117">
        <v>-407.0000000000001</v>
      </c>
      <c r="J42" s="163"/>
      <c r="K42" s="167"/>
      <c r="L42" s="163"/>
      <c r="M42" s="30" t="s">
        <v>207</v>
      </c>
      <c r="N42" s="117">
        <v>-144.29999999999998</v>
      </c>
      <c r="O42" s="117">
        <v>-910.1</v>
      </c>
      <c r="P42" s="117">
        <v>-49.80000000000001</v>
      </c>
      <c r="Q42" s="117">
        <v>-39.1</v>
      </c>
      <c r="R42" s="117">
        <v>-52.6</v>
      </c>
      <c r="S42" s="117">
        <v>785.3</v>
      </c>
      <c r="T42" s="117">
        <v>-411.1</v>
      </c>
      <c r="U42" s="177"/>
      <c r="V42" s="177"/>
    </row>
    <row r="43" spans="2:22" ht="15.75" customHeight="1">
      <c r="B43" s="30" t="s">
        <v>42</v>
      </c>
      <c r="C43" s="117">
        <v>-41</v>
      </c>
      <c r="D43" s="117">
        <v>-36.3</v>
      </c>
      <c r="E43" s="117">
        <v>-152</v>
      </c>
      <c r="F43" s="117">
        <v>0</v>
      </c>
      <c r="G43" s="117">
        <v>0</v>
      </c>
      <c r="H43" s="117">
        <v>0</v>
      </c>
      <c r="I43" s="117">
        <v>-229.3</v>
      </c>
      <c r="J43" s="163"/>
      <c r="K43" s="167"/>
      <c r="L43" s="163"/>
      <c r="M43" s="30" t="s">
        <v>42</v>
      </c>
      <c r="N43" s="117">
        <v>-41</v>
      </c>
      <c r="O43" s="117">
        <v>-70</v>
      </c>
      <c r="P43" s="117">
        <v>-152</v>
      </c>
      <c r="Q43" s="117">
        <v>0</v>
      </c>
      <c r="R43" s="117">
        <v>0</v>
      </c>
      <c r="S43" s="117">
        <v>0</v>
      </c>
      <c r="T43" s="117">
        <v>-263</v>
      </c>
      <c r="U43" s="177"/>
      <c r="V43" s="180"/>
    </row>
    <row r="44" spans="2:22" ht="15.75" customHeight="1">
      <c r="B44" s="30" t="s">
        <v>47</v>
      </c>
      <c r="C44" s="117">
        <v>-2.8000000000000114</v>
      </c>
      <c r="D44" s="117">
        <v>0</v>
      </c>
      <c r="E44" s="117">
        <v>-1</v>
      </c>
      <c r="F44" s="117">
        <v>0</v>
      </c>
      <c r="G44" s="117">
        <v>-20.7</v>
      </c>
      <c r="H44" s="117">
        <v>0</v>
      </c>
      <c r="I44" s="117">
        <v>-24.50000000000001</v>
      </c>
      <c r="J44" s="163"/>
      <c r="K44" s="167"/>
      <c r="L44" s="163"/>
      <c r="M44" s="30" t="s">
        <v>47</v>
      </c>
      <c r="N44" s="117">
        <v>-2.8000000000000114</v>
      </c>
      <c r="O44" s="117" t="s">
        <v>28</v>
      </c>
      <c r="P44" s="117">
        <v>-1</v>
      </c>
      <c r="Q44" s="117">
        <v>0</v>
      </c>
      <c r="R44" s="117">
        <v>-20.7</v>
      </c>
      <c r="S44" s="117">
        <v>0</v>
      </c>
      <c r="T44" s="117">
        <v>-24.900000000000006</v>
      </c>
      <c r="U44" s="177"/>
      <c r="V44" s="177"/>
    </row>
    <row r="45" spans="2:22" ht="15.75" customHeight="1">
      <c r="B45" s="30" t="s">
        <v>209</v>
      </c>
      <c r="C45" s="117">
        <v>106.8</v>
      </c>
      <c r="D45" s="117">
        <v>33.3</v>
      </c>
      <c r="E45" s="117">
        <v>60</v>
      </c>
      <c r="F45" s="117">
        <v>0</v>
      </c>
      <c r="G45" s="117">
        <v>0</v>
      </c>
      <c r="H45" s="117">
        <v>28.6</v>
      </c>
      <c r="I45" s="117">
        <v>228.7</v>
      </c>
      <c r="J45" s="163"/>
      <c r="K45" s="167"/>
      <c r="L45" s="163"/>
      <c r="M45" s="30" t="s">
        <v>209</v>
      </c>
      <c r="N45" s="117">
        <v>106.8</v>
      </c>
      <c r="O45" s="117">
        <v>33.3</v>
      </c>
      <c r="P45" s="117">
        <v>60</v>
      </c>
      <c r="Q45" s="117">
        <v>0</v>
      </c>
      <c r="R45" s="117">
        <v>0</v>
      </c>
      <c r="S45" s="117">
        <v>28.6</v>
      </c>
      <c r="T45" s="117">
        <v>229</v>
      </c>
      <c r="U45" s="177"/>
      <c r="V45" s="177"/>
    </row>
    <row r="46" spans="2:22" ht="15.75" customHeight="1">
      <c r="B46" s="30" t="s">
        <v>208</v>
      </c>
      <c r="C46" s="117">
        <v>-80.8</v>
      </c>
      <c r="D46" s="117">
        <v>-109.2</v>
      </c>
      <c r="E46" s="117">
        <v>-99</v>
      </c>
      <c r="F46" s="117">
        <v>-5.6</v>
      </c>
      <c r="G46" s="117">
        <v>4</v>
      </c>
      <c r="H46" s="117">
        <v>2.7</v>
      </c>
      <c r="I46" s="117">
        <v>-287.90000000000003</v>
      </c>
      <c r="J46" s="163"/>
      <c r="K46" s="167"/>
      <c r="L46" s="163"/>
      <c r="M46" s="30" t="s">
        <v>208</v>
      </c>
      <c r="N46" s="117">
        <v>-80.8</v>
      </c>
      <c r="O46" s="117">
        <v>-109.2</v>
      </c>
      <c r="P46" s="117">
        <v>-99</v>
      </c>
      <c r="Q46" s="117">
        <v>-5.6</v>
      </c>
      <c r="R46" s="117">
        <v>4</v>
      </c>
      <c r="S46" s="117">
        <v>2.7</v>
      </c>
      <c r="T46" s="117">
        <v>-288</v>
      </c>
      <c r="U46" s="177"/>
      <c r="V46" s="177"/>
    </row>
    <row r="47" spans="2:22" ht="15.75" customHeight="1" thickBot="1">
      <c r="B47" s="62" t="s">
        <v>210</v>
      </c>
      <c r="C47" s="152">
        <v>-688.1999999999998</v>
      </c>
      <c r="D47" s="152">
        <v>-5332.3</v>
      </c>
      <c r="E47" s="152">
        <v>-678.5999999999999</v>
      </c>
      <c r="F47" s="152">
        <v>-327.80000000000007</v>
      </c>
      <c r="G47" s="152">
        <v>-153.1</v>
      </c>
      <c r="H47" s="152">
        <v>820.9000000000001</v>
      </c>
      <c r="I47" s="152">
        <v>-6359.6</v>
      </c>
      <c r="J47" s="163"/>
      <c r="K47" s="167"/>
      <c r="L47" s="163"/>
      <c r="M47" s="62" t="s">
        <v>210</v>
      </c>
      <c r="N47" s="152">
        <v>-688.2</v>
      </c>
      <c r="O47" s="152">
        <v>-6207.3</v>
      </c>
      <c r="P47" s="152">
        <v>-678.6</v>
      </c>
      <c r="Q47" s="152">
        <v>-327.7</v>
      </c>
      <c r="R47" s="152">
        <v>-153.1</v>
      </c>
      <c r="S47" s="152">
        <v>1658.7</v>
      </c>
      <c r="T47" s="152">
        <v>-6397</v>
      </c>
      <c r="U47" s="177"/>
      <c r="V47" s="178"/>
    </row>
    <row r="48" spans="2:22" ht="15.75" customHeight="1" thickBot="1">
      <c r="B48" s="62" t="s">
        <v>230</v>
      </c>
      <c r="C48" s="152">
        <v>863</v>
      </c>
      <c r="D48" s="152">
        <v>-268</v>
      </c>
      <c r="E48" s="152">
        <v>692</v>
      </c>
      <c r="F48" s="152">
        <v>170</v>
      </c>
      <c r="G48" s="152">
        <v>-54</v>
      </c>
      <c r="H48" s="152">
        <v>5</v>
      </c>
      <c r="I48" s="154">
        <v>1408</v>
      </c>
      <c r="J48" s="163"/>
      <c r="K48" s="167"/>
      <c r="L48" s="163"/>
      <c r="M48" s="62" t="s">
        <v>230</v>
      </c>
      <c r="N48" s="152">
        <v>863</v>
      </c>
      <c r="O48" s="152">
        <v>-268</v>
      </c>
      <c r="P48" s="152">
        <v>692</v>
      </c>
      <c r="Q48" s="152">
        <v>170</v>
      </c>
      <c r="R48" s="152">
        <v>-54</v>
      </c>
      <c r="S48" s="152">
        <v>5</v>
      </c>
      <c r="T48" s="154">
        <v>1408</v>
      </c>
      <c r="U48" s="177"/>
      <c r="V48" s="177"/>
    </row>
    <row r="49" spans="2:22" ht="15.75" customHeight="1" thickBot="1">
      <c r="B49" s="62" t="s">
        <v>48</v>
      </c>
      <c r="C49" s="152">
        <v>606</v>
      </c>
      <c r="D49" s="152">
        <v>-321</v>
      </c>
      <c r="E49" s="152">
        <v>463</v>
      </c>
      <c r="F49" s="152">
        <v>81</v>
      </c>
      <c r="G49" s="152">
        <v>-66</v>
      </c>
      <c r="H49" s="152">
        <v>5</v>
      </c>
      <c r="I49" s="154">
        <v>768</v>
      </c>
      <c r="J49" s="163"/>
      <c r="K49" s="167"/>
      <c r="L49" s="163"/>
      <c r="M49" s="62" t="s">
        <v>48</v>
      </c>
      <c r="N49" s="152">
        <v>606</v>
      </c>
      <c r="O49" s="152">
        <v>-321</v>
      </c>
      <c r="P49" s="152">
        <v>463</v>
      </c>
      <c r="Q49" s="152">
        <v>81</v>
      </c>
      <c r="R49" s="152">
        <v>-66</v>
      </c>
      <c r="S49" s="152">
        <v>5</v>
      </c>
      <c r="T49" s="154">
        <v>768</v>
      </c>
      <c r="U49" s="177"/>
      <c r="V49" s="177"/>
    </row>
    <row r="50" spans="2:20" ht="15.75" customHeight="1">
      <c r="B50" s="30" t="s">
        <v>211</v>
      </c>
      <c r="C50" s="117">
        <v>0</v>
      </c>
      <c r="D50" s="153" t="s">
        <v>28</v>
      </c>
      <c r="E50" s="117">
        <v>0</v>
      </c>
      <c r="F50" s="117">
        <v>-5.68784233230016</v>
      </c>
      <c r="G50" s="117">
        <v>1.85652199017603</v>
      </c>
      <c r="H50" s="117">
        <v>0</v>
      </c>
      <c r="I50" s="117">
        <v>-3.8313203421216255</v>
      </c>
      <c r="J50" s="163"/>
      <c r="K50" s="167"/>
      <c r="L50" s="163"/>
      <c r="M50" s="30" t="s">
        <v>211</v>
      </c>
      <c r="N50" s="117">
        <v>0</v>
      </c>
      <c r="O50" s="153" t="s">
        <v>28</v>
      </c>
      <c r="P50" s="117">
        <v>0</v>
      </c>
      <c r="Q50" s="117">
        <v>-5.68784233230016</v>
      </c>
      <c r="R50" s="117">
        <v>1.85652199017603</v>
      </c>
      <c r="S50" s="117">
        <v>0</v>
      </c>
      <c r="T50" s="117">
        <v>-3.8313203421216255</v>
      </c>
    </row>
    <row r="51" spans="2:20" ht="15.75" customHeight="1">
      <c r="B51" s="30" t="s">
        <v>212</v>
      </c>
      <c r="C51" s="117">
        <v>-274</v>
      </c>
      <c r="D51" s="117">
        <v>-4</v>
      </c>
      <c r="E51" s="117">
        <v>-237</v>
      </c>
      <c r="F51" s="117">
        <v>-117</v>
      </c>
      <c r="G51" s="117">
        <v>-22</v>
      </c>
      <c r="H51" s="117">
        <v>-16</v>
      </c>
      <c r="I51" s="117">
        <v>-670</v>
      </c>
      <c r="J51" s="163"/>
      <c r="K51" s="167"/>
      <c r="L51" s="163"/>
      <c r="M51" s="30" t="s">
        <v>212</v>
      </c>
      <c r="N51" s="117">
        <v>-274</v>
      </c>
      <c r="O51" s="117">
        <v>-4</v>
      </c>
      <c r="P51" s="117">
        <v>-237</v>
      </c>
      <c r="Q51" s="117">
        <v>-117</v>
      </c>
      <c r="R51" s="117">
        <v>-22</v>
      </c>
      <c r="S51" s="117">
        <v>-16</v>
      </c>
      <c r="T51" s="117">
        <v>-670</v>
      </c>
    </row>
    <row r="52" spans="2:20" ht="15.75" customHeight="1">
      <c r="B52" s="30"/>
      <c r="C52" s="117"/>
      <c r="D52" s="117"/>
      <c r="E52" s="117"/>
      <c r="F52" s="117"/>
      <c r="G52" s="117"/>
      <c r="H52" s="117"/>
      <c r="I52" s="117"/>
      <c r="J52" s="163"/>
      <c r="K52" s="167"/>
      <c r="L52" s="163"/>
      <c r="M52" s="30"/>
      <c r="N52" s="117"/>
      <c r="O52" s="117"/>
      <c r="P52" s="117"/>
      <c r="Q52" s="117"/>
      <c r="R52" s="117"/>
      <c r="S52" s="117"/>
      <c r="T52" s="117"/>
    </row>
    <row r="53" spans="2:20" ht="15.75" customHeight="1">
      <c r="B53" s="28" t="s">
        <v>260</v>
      </c>
      <c r="C53" s="117">
        <v>7094</v>
      </c>
      <c r="D53" s="117">
        <v>2945</v>
      </c>
      <c r="E53" s="117">
        <v>11128</v>
      </c>
      <c r="F53" s="117">
        <v>1835</v>
      </c>
      <c r="G53" s="117">
        <v>1870</v>
      </c>
      <c r="H53" s="117">
        <v>0</v>
      </c>
      <c r="I53" s="117">
        <v>24872</v>
      </c>
      <c r="J53" s="163"/>
      <c r="K53" s="167"/>
      <c r="L53" s="163"/>
      <c r="M53" s="28" t="s">
        <v>319</v>
      </c>
      <c r="N53" s="117">
        <v>7094</v>
      </c>
      <c r="O53" s="117">
        <v>2945</v>
      </c>
      <c r="P53" s="117">
        <v>11128</v>
      </c>
      <c r="Q53" s="117">
        <v>1835</v>
      </c>
      <c r="R53" s="117">
        <v>1870</v>
      </c>
      <c r="S53" s="117">
        <v>0</v>
      </c>
      <c r="T53" s="117">
        <v>24872</v>
      </c>
    </row>
    <row r="54" spans="2:17" ht="15.75" customHeight="1">
      <c r="B54" s="155"/>
      <c r="E54" s="170"/>
      <c r="F54" s="170"/>
      <c r="J54" s="163"/>
      <c r="K54" s="167"/>
      <c r="L54" s="163"/>
      <c r="M54" s="172"/>
      <c r="P54" s="170"/>
      <c r="Q54" s="170"/>
    </row>
    <row r="55" spans="2:17" ht="25.5">
      <c r="B55" s="149" t="s">
        <v>257</v>
      </c>
      <c r="E55" s="170"/>
      <c r="F55" s="170"/>
      <c r="J55" s="163"/>
      <c r="K55" s="167"/>
      <c r="L55" s="163"/>
      <c r="M55" s="134" t="s">
        <v>320</v>
      </c>
      <c r="P55" s="170"/>
      <c r="Q55" s="170"/>
    </row>
    <row r="56" spans="2:17" ht="12.75">
      <c r="B56" s="134" t="s">
        <v>261</v>
      </c>
      <c r="E56" s="170"/>
      <c r="F56" s="170"/>
      <c r="J56" s="163"/>
      <c r="K56" s="167"/>
      <c r="L56" s="163"/>
      <c r="P56" s="170"/>
      <c r="Q56" s="170"/>
    </row>
    <row r="57" spans="5:17" ht="12.75">
      <c r="E57" s="170"/>
      <c r="F57" s="170"/>
      <c r="J57" s="163"/>
      <c r="K57" s="167"/>
      <c r="L57" s="163"/>
      <c r="P57" s="170"/>
      <c r="Q57" s="170"/>
    </row>
    <row r="58" spans="2:20" s="171" customFormat="1" ht="75.75" customHeight="1">
      <c r="B58" s="156" t="s">
        <v>265</v>
      </c>
      <c r="C58" s="148" t="s">
        <v>214</v>
      </c>
      <c r="D58" s="148" t="s">
        <v>216</v>
      </c>
      <c r="E58" s="148" t="s">
        <v>198</v>
      </c>
      <c r="F58" s="148" t="s">
        <v>184</v>
      </c>
      <c r="G58" s="147" t="s">
        <v>221</v>
      </c>
      <c r="H58" s="147" t="s">
        <v>200</v>
      </c>
      <c r="I58" s="147" t="s">
        <v>150</v>
      </c>
      <c r="J58" s="163"/>
      <c r="K58" s="167"/>
      <c r="L58" s="163"/>
      <c r="M58" s="150" t="s">
        <v>268</v>
      </c>
      <c r="N58" s="148" t="s">
        <v>214</v>
      </c>
      <c r="O58" s="148" t="s">
        <v>216</v>
      </c>
      <c r="P58" s="148" t="s">
        <v>198</v>
      </c>
      <c r="Q58" s="148" t="s">
        <v>184</v>
      </c>
      <c r="R58" s="147" t="s">
        <v>221</v>
      </c>
      <c r="S58" s="147" t="s">
        <v>200</v>
      </c>
      <c r="T58" s="147" t="s">
        <v>150</v>
      </c>
    </row>
    <row r="59" spans="2:20" ht="12.75">
      <c r="B59" s="102"/>
      <c r="C59" s="146" t="s">
        <v>54</v>
      </c>
      <c r="D59" s="146" t="s">
        <v>54</v>
      </c>
      <c r="E59" s="146" t="s">
        <v>54</v>
      </c>
      <c r="F59" s="146" t="s">
        <v>54</v>
      </c>
      <c r="G59" s="146" t="s">
        <v>54</v>
      </c>
      <c r="H59" s="146" t="s">
        <v>54</v>
      </c>
      <c r="I59" s="146" t="s">
        <v>54</v>
      </c>
      <c r="J59" s="163"/>
      <c r="K59" s="167"/>
      <c r="L59" s="163"/>
      <c r="M59" s="102"/>
      <c r="N59" s="146" t="s">
        <v>54</v>
      </c>
      <c r="O59" s="146" t="s">
        <v>54</v>
      </c>
      <c r="P59" s="146" t="s">
        <v>54</v>
      </c>
      <c r="Q59" s="146" t="s">
        <v>54</v>
      </c>
      <c r="R59" s="146" t="s">
        <v>54</v>
      </c>
      <c r="S59" s="146" t="s">
        <v>54</v>
      </c>
      <c r="T59" s="146" t="s">
        <v>54</v>
      </c>
    </row>
    <row r="60" spans="2:20" ht="13.5" thickBot="1">
      <c r="B60" s="118" t="s">
        <v>55</v>
      </c>
      <c r="C60" s="118"/>
      <c r="D60" s="118" t="s">
        <v>55</v>
      </c>
      <c r="E60" s="118" t="s">
        <v>55</v>
      </c>
      <c r="F60" s="118"/>
      <c r="G60" s="118"/>
      <c r="H60" s="118" t="s">
        <v>55</v>
      </c>
      <c r="I60" s="146" t="s">
        <v>55</v>
      </c>
      <c r="J60" s="163"/>
      <c r="K60" s="167"/>
      <c r="L60" s="163"/>
      <c r="M60" s="118"/>
      <c r="N60" s="118"/>
      <c r="O60" s="118"/>
      <c r="P60" s="118"/>
      <c r="Q60" s="118"/>
      <c r="R60" s="118"/>
      <c r="S60" s="118"/>
      <c r="T60" s="146"/>
    </row>
    <row r="61" spans="2:20" ht="15.75" customHeight="1">
      <c r="B61" s="66" t="s">
        <v>201</v>
      </c>
      <c r="C61" s="117"/>
      <c r="D61" s="117"/>
      <c r="E61" s="117"/>
      <c r="F61" s="117"/>
      <c r="G61" s="117"/>
      <c r="H61" s="117"/>
      <c r="I61" s="151"/>
      <c r="J61" s="163"/>
      <c r="K61" s="167"/>
      <c r="L61" s="163"/>
      <c r="M61" s="66" t="s">
        <v>201</v>
      </c>
      <c r="N61" s="117"/>
      <c r="O61" s="117"/>
      <c r="P61" s="117"/>
      <c r="Q61" s="117"/>
      <c r="R61" s="117"/>
      <c r="S61" s="117"/>
      <c r="T61" s="151"/>
    </row>
    <row r="62" spans="2:22" ht="15.75" customHeight="1">
      <c r="B62" s="30" t="s">
        <v>202</v>
      </c>
      <c r="C62" s="117">
        <v>631</v>
      </c>
      <c r="D62" s="117">
        <v>4270.1</v>
      </c>
      <c r="E62" s="117">
        <v>897.9</v>
      </c>
      <c r="F62" s="117">
        <v>197</v>
      </c>
      <c r="G62" s="117">
        <v>38</v>
      </c>
      <c r="H62" s="117">
        <v>0</v>
      </c>
      <c r="I62" s="117">
        <v>6034</v>
      </c>
      <c r="J62" s="163"/>
      <c r="K62" s="167"/>
      <c r="L62" s="163"/>
      <c r="M62" s="30" t="s">
        <v>202</v>
      </c>
      <c r="N62" s="117">
        <v>631</v>
      </c>
      <c r="O62" s="117">
        <v>5027</v>
      </c>
      <c r="P62" s="117">
        <v>182</v>
      </c>
      <c r="Q62" s="117">
        <v>197</v>
      </c>
      <c r="R62" s="117">
        <v>38</v>
      </c>
      <c r="S62" s="117">
        <v>0</v>
      </c>
      <c r="T62" s="117">
        <v>6075</v>
      </c>
      <c r="U62" s="177"/>
      <c r="V62" s="178"/>
    </row>
    <row r="63" spans="2:22" ht="15.75" customHeight="1">
      <c r="B63" s="30" t="s">
        <v>224</v>
      </c>
      <c r="C63" s="117">
        <v>639</v>
      </c>
      <c r="D63" s="117">
        <v>24</v>
      </c>
      <c r="E63" s="117">
        <v>187.10000000000002</v>
      </c>
      <c r="F63" s="117">
        <v>65</v>
      </c>
      <c r="G63" s="117">
        <v>60</v>
      </c>
      <c r="H63" s="117">
        <v>-975.1</v>
      </c>
      <c r="I63" s="117">
        <v>0</v>
      </c>
      <c r="J63" s="163"/>
      <c r="K63" s="167"/>
      <c r="L63" s="163"/>
      <c r="M63" s="30" t="s">
        <v>224</v>
      </c>
      <c r="N63" s="117">
        <v>639</v>
      </c>
      <c r="O63" s="117">
        <v>24</v>
      </c>
      <c r="P63" s="117">
        <v>903</v>
      </c>
      <c r="Q63" s="117">
        <v>65</v>
      </c>
      <c r="R63" s="117">
        <v>60</v>
      </c>
      <c r="S63" s="117">
        <v>-1691</v>
      </c>
      <c r="T63" s="117">
        <v>0</v>
      </c>
      <c r="U63" s="177"/>
      <c r="V63" s="178"/>
    </row>
    <row r="64" spans="2:22" ht="15.75" customHeight="1" thickBot="1">
      <c r="B64" s="62" t="s">
        <v>204</v>
      </c>
      <c r="C64" s="152">
        <v>1270</v>
      </c>
      <c r="D64" s="152">
        <v>4294.1</v>
      </c>
      <c r="E64" s="152">
        <v>1085</v>
      </c>
      <c r="F64" s="152">
        <v>262</v>
      </c>
      <c r="G64" s="152">
        <v>98</v>
      </c>
      <c r="H64" s="152">
        <v>-975.1</v>
      </c>
      <c r="I64" s="152">
        <v>6034</v>
      </c>
      <c r="J64" s="163"/>
      <c r="K64" s="167"/>
      <c r="L64" s="163"/>
      <c r="M64" s="62" t="s">
        <v>204</v>
      </c>
      <c r="N64" s="152">
        <v>1270</v>
      </c>
      <c r="O64" s="152">
        <v>5051</v>
      </c>
      <c r="P64" s="152">
        <v>1085</v>
      </c>
      <c r="Q64" s="152">
        <v>262</v>
      </c>
      <c r="R64" s="152">
        <v>98</v>
      </c>
      <c r="S64" s="152">
        <v>-1691</v>
      </c>
      <c r="T64" s="152">
        <v>6075</v>
      </c>
      <c r="U64" s="177"/>
      <c r="V64" s="178"/>
    </row>
    <row r="65" spans="2:22" ht="15.75" customHeight="1">
      <c r="B65" s="30" t="s">
        <v>229</v>
      </c>
      <c r="C65" s="117">
        <v>-257.6</v>
      </c>
      <c r="D65" s="117">
        <v>-51.7</v>
      </c>
      <c r="E65" s="117">
        <v>-227.89999999999998</v>
      </c>
      <c r="F65" s="117">
        <v>-110.1</v>
      </c>
      <c r="G65" s="117">
        <v>-14.2</v>
      </c>
      <c r="H65" s="153">
        <v>1</v>
      </c>
      <c r="I65" s="117">
        <v>-660.5000000000001</v>
      </c>
      <c r="J65" s="163"/>
      <c r="K65" s="167"/>
      <c r="L65" s="163"/>
      <c r="M65" s="30" t="s">
        <v>229</v>
      </c>
      <c r="N65" s="117">
        <v>-257.6</v>
      </c>
      <c r="O65" s="117">
        <v>-51.7</v>
      </c>
      <c r="P65" s="117">
        <v>-227.89999999999998</v>
      </c>
      <c r="Q65" s="117">
        <v>-110.1</v>
      </c>
      <c r="R65" s="117">
        <v>-14.2</v>
      </c>
      <c r="S65" s="153">
        <v>1</v>
      </c>
      <c r="T65" s="117">
        <v>-661</v>
      </c>
      <c r="U65" s="177"/>
      <c r="V65" s="177"/>
    </row>
    <row r="66" spans="2:22" ht="15.75" customHeight="1">
      <c r="B66" s="30" t="s">
        <v>205</v>
      </c>
      <c r="C66" s="117">
        <v>-74.5</v>
      </c>
      <c r="D66" s="117">
        <v>-4236</v>
      </c>
      <c r="E66" s="117">
        <v>-17.200000000000017</v>
      </c>
      <c r="F66" s="117">
        <v>-100.30000000000001</v>
      </c>
      <c r="G66" s="117">
        <v>-19.4</v>
      </c>
      <c r="H66" s="117">
        <v>847.7000000000003</v>
      </c>
      <c r="I66" s="117">
        <v>-3599.6999999999994</v>
      </c>
      <c r="J66" s="163"/>
      <c r="K66" s="167"/>
      <c r="L66" s="163"/>
      <c r="M66" s="30" t="s">
        <v>205</v>
      </c>
      <c r="N66" s="117">
        <v>-74.5</v>
      </c>
      <c r="O66" s="117">
        <v>-4236</v>
      </c>
      <c r="P66" s="117">
        <v>-17.200000000000017</v>
      </c>
      <c r="Q66" s="117">
        <v>-100.30000000000001</v>
      </c>
      <c r="R66" s="117">
        <v>-19.4</v>
      </c>
      <c r="S66" s="117">
        <v>847.7000000000003</v>
      </c>
      <c r="T66" s="117">
        <v>-3600</v>
      </c>
      <c r="U66" s="177"/>
      <c r="V66" s="177"/>
    </row>
    <row r="67" spans="2:22" ht="15.75" customHeight="1">
      <c r="B67" s="30" t="s">
        <v>206</v>
      </c>
      <c r="C67" s="117">
        <v>-171.69999999999993</v>
      </c>
      <c r="D67" s="117">
        <v>-72</v>
      </c>
      <c r="E67" s="117">
        <v>-250.5</v>
      </c>
      <c r="F67" s="117">
        <v>-46</v>
      </c>
      <c r="G67" s="117">
        <v>-50.099999999999994</v>
      </c>
      <c r="H67" s="117">
        <v>1.2</v>
      </c>
      <c r="I67" s="117">
        <v>-589.0999999999999</v>
      </c>
      <c r="J67" s="163"/>
      <c r="K67" s="167"/>
      <c r="L67" s="163"/>
      <c r="M67" s="30" t="s">
        <v>206</v>
      </c>
      <c r="N67" s="117">
        <v>-171.69999999999993</v>
      </c>
      <c r="O67" s="117">
        <v>-72</v>
      </c>
      <c r="P67" s="117">
        <v>-250.5</v>
      </c>
      <c r="Q67" s="117">
        <v>-46</v>
      </c>
      <c r="R67" s="117">
        <v>-50.099999999999994</v>
      </c>
      <c r="S67" s="117">
        <v>1.2</v>
      </c>
      <c r="T67" s="117">
        <v>-589</v>
      </c>
      <c r="U67" s="177"/>
      <c r="V67" s="177"/>
    </row>
    <row r="68" spans="2:22" ht="15.75" customHeight="1">
      <c r="B68" s="30" t="s">
        <v>207</v>
      </c>
      <c r="C68" s="117">
        <v>-145.6</v>
      </c>
      <c r="D68" s="117">
        <v>-207.10000000000005</v>
      </c>
      <c r="E68" s="117">
        <v>-46.200000000000045</v>
      </c>
      <c r="F68" s="117">
        <v>-51.099999999999994</v>
      </c>
      <c r="G68" s="117">
        <v>-67.49999999999999</v>
      </c>
      <c r="H68" s="117">
        <v>96.30000000000007</v>
      </c>
      <c r="I68" s="117">
        <v>-421.20000000000005</v>
      </c>
      <c r="J68" s="163"/>
      <c r="K68" s="167"/>
      <c r="L68" s="163"/>
      <c r="M68" s="30" t="s">
        <v>207</v>
      </c>
      <c r="N68" s="117">
        <v>-145.6</v>
      </c>
      <c r="O68" s="117">
        <v>-928.1000000000004</v>
      </c>
      <c r="P68" s="117">
        <v>-46.200000000000045</v>
      </c>
      <c r="Q68" s="117">
        <v>-51.099999999999994</v>
      </c>
      <c r="R68" s="117">
        <v>-67.49999999999999</v>
      </c>
      <c r="S68" s="117">
        <v>812.2000000000003</v>
      </c>
      <c r="T68" s="117">
        <v>-426.10000000000036</v>
      </c>
      <c r="U68" s="177"/>
      <c r="V68" s="177"/>
    </row>
    <row r="69" spans="2:22" ht="15.75" customHeight="1">
      <c r="B69" s="30" t="s">
        <v>42</v>
      </c>
      <c r="C69" s="117">
        <v>-59</v>
      </c>
      <c r="D69" s="117">
        <v>-38.1</v>
      </c>
      <c r="E69" s="117">
        <v>-150</v>
      </c>
      <c r="F69" s="117">
        <v>0</v>
      </c>
      <c r="G69" s="117">
        <v>0</v>
      </c>
      <c r="H69" s="117">
        <v>0</v>
      </c>
      <c r="I69" s="117">
        <v>-247.1</v>
      </c>
      <c r="J69" s="163"/>
      <c r="K69" s="167"/>
      <c r="L69" s="163"/>
      <c r="M69" s="30" t="s">
        <v>42</v>
      </c>
      <c r="N69" s="117">
        <v>-59</v>
      </c>
      <c r="O69" s="117">
        <v>-74</v>
      </c>
      <c r="P69" s="117">
        <v>-150</v>
      </c>
      <c r="Q69" s="117">
        <v>0</v>
      </c>
      <c r="R69" s="117">
        <v>0</v>
      </c>
      <c r="S69" s="117">
        <v>0</v>
      </c>
      <c r="T69" s="117">
        <v>-283</v>
      </c>
      <c r="U69" s="177"/>
      <c r="V69" s="177"/>
    </row>
    <row r="70" spans="2:22" ht="15.75" customHeight="1">
      <c r="B70" s="30" t="s">
        <v>47</v>
      </c>
      <c r="C70" s="117">
        <v>-20.299999999999997</v>
      </c>
      <c r="D70" s="117">
        <v>0</v>
      </c>
      <c r="E70" s="117">
        <v>0</v>
      </c>
      <c r="F70" s="117">
        <v>6</v>
      </c>
      <c r="G70" s="117">
        <v>1</v>
      </c>
      <c r="H70" s="117">
        <v>0</v>
      </c>
      <c r="I70" s="117">
        <v>-13.299999999999997</v>
      </c>
      <c r="J70" s="163"/>
      <c r="K70" s="167"/>
      <c r="L70" s="163"/>
      <c r="M70" s="30" t="s">
        <v>47</v>
      </c>
      <c r="N70" s="117">
        <v>-20.299999999999997</v>
      </c>
      <c r="O70" s="117">
        <v>0</v>
      </c>
      <c r="P70" s="117">
        <v>0</v>
      </c>
      <c r="Q70" s="117">
        <v>6</v>
      </c>
      <c r="R70" s="117">
        <v>1</v>
      </c>
      <c r="S70" s="117">
        <v>0</v>
      </c>
      <c r="T70" s="117">
        <v>-13</v>
      </c>
      <c r="U70" s="177"/>
      <c r="V70" s="177"/>
    </row>
    <row r="71" spans="2:22" ht="15.75" customHeight="1">
      <c r="B71" s="30" t="s">
        <v>209</v>
      </c>
      <c r="C71" s="117">
        <v>129.39999999999998</v>
      </c>
      <c r="D71" s="117">
        <v>5.1</v>
      </c>
      <c r="E71" s="117">
        <v>54.30000000000001</v>
      </c>
      <c r="F71" s="117">
        <v>1</v>
      </c>
      <c r="G71" s="117">
        <v>0</v>
      </c>
      <c r="H71" s="117">
        <v>29</v>
      </c>
      <c r="I71" s="117">
        <v>218.79999999999998</v>
      </c>
      <c r="J71" s="163"/>
      <c r="K71" s="167"/>
      <c r="L71" s="163"/>
      <c r="M71" s="30" t="s">
        <v>209</v>
      </c>
      <c r="N71" s="117">
        <v>129.39999999999998</v>
      </c>
      <c r="O71" s="117">
        <v>5.1</v>
      </c>
      <c r="P71" s="117">
        <v>54.30000000000001</v>
      </c>
      <c r="Q71" s="117">
        <v>1</v>
      </c>
      <c r="R71" s="117">
        <v>0</v>
      </c>
      <c r="S71" s="117">
        <v>29</v>
      </c>
      <c r="T71" s="117">
        <v>219</v>
      </c>
      <c r="U71" s="177"/>
      <c r="V71" s="177"/>
    </row>
    <row r="72" spans="2:22" ht="15.75" customHeight="1">
      <c r="B72" s="30" t="s">
        <v>208</v>
      </c>
      <c r="C72" s="117">
        <v>-130.8</v>
      </c>
      <c r="D72" s="117">
        <v>-25.400000000000006</v>
      </c>
      <c r="E72" s="117">
        <v>-94.79999999999998</v>
      </c>
      <c r="F72" s="117">
        <v>-49</v>
      </c>
      <c r="G72" s="117">
        <v>-4.9</v>
      </c>
      <c r="H72" s="117">
        <v>1.4000000000000001</v>
      </c>
      <c r="I72" s="117">
        <v>-303.5</v>
      </c>
      <c r="J72" s="163"/>
      <c r="K72" s="167"/>
      <c r="L72" s="163"/>
      <c r="M72" s="30" t="s">
        <v>208</v>
      </c>
      <c r="N72" s="117">
        <v>-130.8</v>
      </c>
      <c r="O72" s="117">
        <v>-25.400000000000006</v>
      </c>
      <c r="P72" s="117">
        <v>-94.79999999999998</v>
      </c>
      <c r="Q72" s="117">
        <v>-49</v>
      </c>
      <c r="R72" s="117">
        <v>-4.9</v>
      </c>
      <c r="S72" s="117">
        <v>1.4000000000000001</v>
      </c>
      <c r="T72" s="117">
        <v>-303.69999999999993</v>
      </c>
      <c r="U72" s="177"/>
      <c r="V72" s="177"/>
    </row>
    <row r="73" spans="2:22" ht="15.75" customHeight="1" thickBot="1">
      <c r="B73" s="62" t="s">
        <v>210</v>
      </c>
      <c r="C73" s="152">
        <v>-730.0999999999999</v>
      </c>
      <c r="D73" s="152">
        <v>-4625.2</v>
      </c>
      <c r="E73" s="152">
        <v>-732.3</v>
      </c>
      <c r="F73" s="152">
        <v>-349.5</v>
      </c>
      <c r="G73" s="152">
        <v>-155.1</v>
      </c>
      <c r="H73" s="152">
        <v>976.6000000000004</v>
      </c>
      <c r="I73" s="152">
        <v>-5615.599999999999</v>
      </c>
      <c r="J73" s="163"/>
      <c r="K73" s="167"/>
      <c r="L73" s="163"/>
      <c r="M73" s="62" t="s">
        <v>210</v>
      </c>
      <c r="N73" s="152">
        <v>-730.1999999999998</v>
      </c>
      <c r="O73" s="152">
        <v>-5381.4000000000015</v>
      </c>
      <c r="P73" s="152">
        <v>-732.0999999999999</v>
      </c>
      <c r="Q73" s="152">
        <v>-349.4000000000001</v>
      </c>
      <c r="R73" s="152">
        <v>-155.7</v>
      </c>
      <c r="S73" s="152">
        <v>1691.3999999999996</v>
      </c>
      <c r="T73" s="152">
        <v>-5657</v>
      </c>
      <c r="U73" s="177"/>
      <c r="V73" s="178"/>
    </row>
    <row r="74" spans="2:22" ht="15.75" customHeight="1" thickBot="1">
      <c r="B74" s="62" t="s">
        <v>230</v>
      </c>
      <c r="C74" s="152">
        <v>798</v>
      </c>
      <c r="D74" s="152">
        <v>-279</v>
      </c>
      <c r="E74" s="152">
        <v>581</v>
      </c>
      <c r="F74" s="152">
        <v>22</v>
      </c>
      <c r="G74" s="152">
        <v>-43</v>
      </c>
      <c r="H74" s="152">
        <v>0</v>
      </c>
      <c r="I74" s="154">
        <v>1079</v>
      </c>
      <c r="J74" s="163"/>
      <c r="K74" s="167"/>
      <c r="L74" s="163"/>
      <c r="M74" s="62" t="s">
        <v>230</v>
      </c>
      <c r="N74" s="152">
        <v>798</v>
      </c>
      <c r="O74" s="152">
        <v>-279</v>
      </c>
      <c r="P74" s="152">
        <v>581</v>
      </c>
      <c r="Q74" s="152">
        <v>22</v>
      </c>
      <c r="R74" s="152">
        <v>-43</v>
      </c>
      <c r="S74" s="152">
        <v>0</v>
      </c>
      <c r="T74" s="154">
        <v>1079</v>
      </c>
      <c r="U74" s="177"/>
      <c r="V74" s="177"/>
    </row>
    <row r="75" spans="2:22" ht="15.75" customHeight="1" thickBot="1">
      <c r="B75" s="62" t="s">
        <v>48</v>
      </c>
      <c r="C75" s="152">
        <v>540</v>
      </c>
      <c r="D75" s="152">
        <v>-331</v>
      </c>
      <c r="E75" s="152">
        <v>353</v>
      </c>
      <c r="F75" s="152">
        <v>-88</v>
      </c>
      <c r="G75" s="152">
        <v>-57</v>
      </c>
      <c r="H75" s="152">
        <v>1</v>
      </c>
      <c r="I75" s="154">
        <v>418</v>
      </c>
      <c r="J75" s="163"/>
      <c r="K75" s="167"/>
      <c r="L75" s="163"/>
      <c r="M75" s="62" t="s">
        <v>48</v>
      </c>
      <c r="N75" s="152">
        <v>540</v>
      </c>
      <c r="O75" s="152">
        <v>-331</v>
      </c>
      <c r="P75" s="152">
        <v>353</v>
      </c>
      <c r="Q75" s="152">
        <v>-88</v>
      </c>
      <c r="R75" s="152">
        <v>-57</v>
      </c>
      <c r="S75" s="152">
        <v>1</v>
      </c>
      <c r="T75" s="154">
        <v>418</v>
      </c>
      <c r="U75" s="177"/>
      <c r="V75" s="177"/>
    </row>
    <row r="76" spans="2:20" ht="15.75" customHeight="1">
      <c r="B76" s="30" t="s">
        <v>211</v>
      </c>
      <c r="C76" s="117">
        <v>9</v>
      </c>
      <c r="D76" s="153">
        <v>0</v>
      </c>
      <c r="E76" s="117">
        <v>0</v>
      </c>
      <c r="F76" s="117">
        <v>0</v>
      </c>
      <c r="G76" s="117">
        <v>4</v>
      </c>
      <c r="H76" s="117">
        <v>0</v>
      </c>
      <c r="I76" s="117">
        <v>13</v>
      </c>
      <c r="J76" s="163"/>
      <c r="K76" s="167"/>
      <c r="L76" s="163"/>
      <c r="M76" s="30" t="s">
        <v>211</v>
      </c>
      <c r="N76" s="117">
        <v>9</v>
      </c>
      <c r="O76" s="153">
        <v>0</v>
      </c>
      <c r="P76" s="117">
        <v>0</v>
      </c>
      <c r="Q76" s="117">
        <v>0</v>
      </c>
      <c r="R76" s="117">
        <v>4</v>
      </c>
      <c r="S76" s="117">
        <v>0</v>
      </c>
      <c r="T76" s="117">
        <v>13</v>
      </c>
    </row>
    <row r="77" spans="2:20" ht="15.75" customHeight="1">
      <c r="B77" s="30" t="s">
        <v>212</v>
      </c>
      <c r="C77" s="117">
        <v>-302</v>
      </c>
      <c r="D77" s="117">
        <v>-6</v>
      </c>
      <c r="E77" s="117">
        <v>-274</v>
      </c>
      <c r="F77" s="117">
        <v>-271</v>
      </c>
      <c r="G77" s="117">
        <v>-35</v>
      </c>
      <c r="H77" s="117">
        <v>-5</v>
      </c>
      <c r="I77" s="117">
        <v>-893</v>
      </c>
      <c r="J77" s="163"/>
      <c r="K77" s="167"/>
      <c r="L77" s="163"/>
      <c r="M77" s="30" t="s">
        <v>212</v>
      </c>
      <c r="N77" s="117">
        <v>-302</v>
      </c>
      <c r="O77" s="117">
        <v>-6</v>
      </c>
      <c r="P77" s="117">
        <v>-274</v>
      </c>
      <c r="Q77" s="117">
        <v>-271</v>
      </c>
      <c r="R77" s="117">
        <v>-35</v>
      </c>
      <c r="S77" s="117">
        <v>-5</v>
      </c>
      <c r="T77" s="117">
        <v>-893</v>
      </c>
    </row>
    <row r="78" spans="2:20" ht="15.75" customHeight="1">
      <c r="B78" s="30"/>
      <c r="C78" s="117"/>
      <c r="D78" s="117"/>
      <c r="E78" s="117"/>
      <c r="F78" s="117"/>
      <c r="G78" s="117"/>
      <c r="H78" s="117"/>
      <c r="I78" s="117"/>
      <c r="J78" s="163"/>
      <c r="K78" s="167"/>
      <c r="L78" s="163"/>
      <c r="M78" s="30"/>
      <c r="N78" s="117"/>
      <c r="O78" s="117"/>
      <c r="P78" s="117"/>
      <c r="Q78" s="117"/>
      <c r="R78" s="117"/>
      <c r="S78" s="117"/>
      <c r="T78" s="117"/>
    </row>
    <row r="79" spans="2:20" ht="15.75" customHeight="1">
      <c r="B79" s="28" t="s">
        <v>260</v>
      </c>
      <c r="C79" s="117">
        <v>7015</v>
      </c>
      <c r="D79" s="117">
        <v>2965</v>
      </c>
      <c r="E79" s="117">
        <v>11206</v>
      </c>
      <c r="F79" s="117">
        <v>1801</v>
      </c>
      <c r="G79" s="117">
        <v>1853</v>
      </c>
      <c r="H79" s="117"/>
      <c r="I79" s="117">
        <v>24840</v>
      </c>
      <c r="J79" s="163"/>
      <c r="K79" s="167"/>
      <c r="L79" s="163"/>
      <c r="M79" s="28" t="s">
        <v>319</v>
      </c>
      <c r="N79" s="117">
        <v>7015</v>
      </c>
      <c r="O79" s="117">
        <v>2965</v>
      </c>
      <c r="P79" s="117">
        <v>11206</v>
      </c>
      <c r="Q79" s="117">
        <v>1801</v>
      </c>
      <c r="R79" s="117">
        <v>1853</v>
      </c>
      <c r="S79" s="117"/>
      <c r="T79" s="117">
        <v>24840</v>
      </c>
    </row>
    <row r="80" spans="2:17" ht="15.75" customHeight="1">
      <c r="B80" s="155"/>
      <c r="E80" s="170"/>
      <c r="F80" s="170"/>
      <c r="J80" s="163"/>
      <c r="K80" s="167"/>
      <c r="L80" s="163"/>
      <c r="M80" s="172"/>
      <c r="P80" s="170"/>
      <c r="Q80" s="170"/>
    </row>
    <row r="81" spans="2:17" ht="25.5">
      <c r="B81" s="149" t="s">
        <v>257</v>
      </c>
      <c r="E81" s="170"/>
      <c r="F81" s="170"/>
      <c r="J81" s="163"/>
      <c r="K81" s="167"/>
      <c r="L81" s="163"/>
      <c r="M81" s="134" t="s">
        <v>320</v>
      </c>
      <c r="P81" s="170"/>
      <c r="Q81" s="170"/>
    </row>
    <row r="82" spans="2:17" ht="15.75" customHeight="1">
      <c r="B82" s="134" t="s">
        <v>261</v>
      </c>
      <c r="E82" s="170"/>
      <c r="F82" s="170"/>
      <c r="J82" s="163"/>
      <c r="K82" s="167"/>
      <c r="L82" s="163"/>
      <c r="P82" s="170"/>
      <c r="Q82" s="170"/>
    </row>
    <row r="83" spans="10:12" ht="12.75">
      <c r="J83" s="163"/>
      <c r="K83" s="167"/>
      <c r="L83" s="163"/>
    </row>
    <row r="84" spans="2:20" s="171" customFormat="1" ht="75.75" customHeight="1">
      <c r="B84" s="156" t="s">
        <v>264</v>
      </c>
      <c r="C84" s="148" t="s">
        <v>214</v>
      </c>
      <c r="D84" s="148" t="s">
        <v>216</v>
      </c>
      <c r="E84" s="148" t="s">
        <v>198</v>
      </c>
      <c r="F84" s="148" t="s">
        <v>184</v>
      </c>
      <c r="G84" s="147" t="s">
        <v>221</v>
      </c>
      <c r="H84" s="147" t="s">
        <v>200</v>
      </c>
      <c r="I84" s="147" t="s">
        <v>150</v>
      </c>
      <c r="J84" s="163"/>
      <c r="K84" s="167"/>
      <c r="L84" s="163"/>
      <c r="M84" s="150" t="s">
        <v>269</v>
      </c>
      <c r="N84" s="148" t="s">
        <v>214</v>
      </c>
      <c r="O84" s="148" t="s">
        <v>216</v>
      </c>
      <c r="P84" s="148" t="s">
        <v>198</v>
      </c>
      <c r="Q84" s="148" t="s">
        <v>184</v>
      </c>
      <c r="R84" s="147" t="s">
        <v>221</v>
      </c>
      <c r="S84" s="147" t="s">
        <v>200</v>
      </c>
      <c r="T84" s="147" t="s">
        <v>150</v>
      </c>
    </row>
    <row r="85" spans="2:20" ht="12.75">
      <c r="B85" s="102"/>
      <c r="C85" s="146" t="s">
        <v>54</v>
      </c>
      <c r="D85" s="146" t="s">
        <v>54</v>
      </c>
      <c r="E85" s="146" t="s">
        <v>54</v>
      </c>
      <c r="F85" s="146" t="s">
        <v>54</v>
      </c>
      <c r="G85" s="146" t="s">
        <v>54</v>
      </c>
      <c r="H85" s="146" t="s">
        <v>54</v>
      </c>
      <c r="I85" s="146" t="s">
        <v>54</v>
      </c>
      <c r="J85" s="163"/>
      <c r="K85" s="167"/>
      <c r="L85" s="163"/>
      <c r="M85" s="102"/>
      <c r="N85" s="146" t="s">
        <v>54</v>
      </c>
      <c r="O85" s="146" t="s">
        <v>54</v>
      </c>
      <c r="P85" s="146" t="s">
        <v>54</v>
      </c>
      <c r="Q85" s="146" t="s">
        <v>54</v>
      </c>
      <c r="R85" s="146" t="s">
        <v>54</v>
      </c>
      <c r="S85" s="146" t="s">
        <v>54</v>
      </c>
      <c r="T85" s="146" t="s">
        <v>54</v>
      </c>
    </row>
    <row r="86" spans="2:20" ht="13.5" thickBot="1">
      <c r="B86" s="118" t="s">
        <v>55</v>
      </c>
      <c r="C86" s="118"/>
      <c r="D86" s="118" t="s">
        <v>55</v>
      </c>
      <c r="E86" s="118" t="s">
        <v>55</v>
      </c>
      <c r="F86" s="118"/>
      <c r="G86" s="118"/>
      <c r="H86" s="118" t="s">
        <v>55</v>
      </c>
      <c r="I86" s="146" t="s">
        <v>55</v>
      </c>
      <c r="J86" s="163"/>
      <c r="K86" s="167"/>
      <c r="L86" s="163"/>
      <c r="M86" s="118"/>
      <c r="N86" s="118"/>
      <c r="O86" s="118"/>
      <c r="P86" s="118"/>
      <c r="Q86" s="118"/>
      <c r="R86" s="118"/>
      <c r="S86" s="118"/>
      <c r="T86" s="146"/>
    </row>
    <row r="87" spans="2:20" ht="15.75" customHeight="1">
      <c r="B87" s="66" t="s">
        <v>201</v>
      </c>
      <c r="C87" s="117"/>
      <c r="D87" s="117"/>
      <c r="E87" s="117"/>
      <c r="F87" s="117"/>
      <c r="G87" s="117"/>
      <c r="H87" s="117"/>
      <c r="I87" s="151"/>
      <c r="J87" s="163"/>
      <c r="K87" s="167"/>
      <c r="L87" s="163"/>
      <c r="M87" s="66" t="s">
        <v>201</v>
      </c>
      <c r="N87" s="117"/>
      <c r="O87" s="117"/>
      <c r="P87" s="117"/>
      <c r="Q87" s="117"/>
      <c r="R87" s="117"/>
      <c r="S87" s="117"/>
      <c r="T87" s="151"/>
    </row>
    <row r="88" spans="2:22" ht="15.75" customHeight="1">
      <c r="B88" s="30" t="s">
        <v>202</v>
      </c>
      <c r="C88" s="117">
        <v>824</v>
      </c>
      <c r="D88" s="117">
        <v>8254.5</v>
      </c>
      <c r="E88" s="117">
        <v>1265.4</v>
      </c>
      <c r="F88" s="117">
        <v>515</v>
      </c>
      <c r="G88" s="117">
        <v>50</v>
      </c>
      <c r="H88" s="117">
        <v>0</v>
      </c>
      <c r="I88" s="117">
        <v>10908.9</v>
      </c>
      <c r="J88" s="163"/>
      <c r="K88" s="167"/>
      <c r="L88" s="163"/>
      <c r="M88" s="30" t="s">
        <v>202</v>
      </c>
      <c r="N88" s="117">
        <v>824</v>
      </c>
      <c r="O88" s="117">
        <v>9343</v>
      </c>
      <c r="P88" s="117">
        <v>233</v>
      </c>
      <c r="Q88" s="117">
        <v>515</v>
      </c>
      <c r="R88" s="117">
        <v>50</v>
      </c>
      <c r="S88" s="117">
        <v>0</v>
      </c>
      <c r="T88" s="117">
        <v>10965</v>
      </c>
      <c r="U88" s="177"/>
      <c r="V88" s="178"/>
    </row>
    <row r="89" spans="2:22" ht="15.75" customHeight="1">
      <c r="B89" s="30" t="s">
        <v>224</v>
      </c>
      <c r="C89" s="117">
        <v>878</v>
      </c>
      <c r="D89" s="117">
        <v>282</v>
      </c>
      <c r="E89" s="117">
        <v>-23.40000000000009</v>
      </c>
      <c r="F89" s="117">
        <v>207</v>
      </c>
      <c r="G89" s="117">
        <v>151</v>
      </c>
      <c r="H89" s="117">
        <v>-1494.6</v>
      </c>
      <c r="I89" s="117">
        <v>0</v>
      </c>
      <c r="J89" s="163"/>
      <c r="K89" s="167"/>
      <c r="L89" s="163"/>
      <c r="M89" s="30" t="s">
        <v>224</v>
      </c>
      <c r="N89" s="117">
        <v>878</v>
      </c>
      <c r="O89" s="117">
        <v>282</v>
      </c>
      <c r="P89" s="117">
        <v>1009</v>
      </c>
      <c r="Q89" s="117">
        <v>207</v>
      </c>
      <c r="R89" s="117">
        <v>151</v>
      </c>
      <c r="S89" s="117">
        <v>-2527</v>
      </c>
      <c r="T89" s="117">
        <v>0</v>
      </c>
      <c r="U89" s="177"/>
      <c r="V89" s="178"/>
    </row>
    <row r="90" spans="2:22" ht="15.75" customHeight="1" thickBot="1">
      <c r="B90" s="62" t="s">
        <v>204</v>
      </c>
      <c r="C90" s="152">
        <v>1702</v>
      </c>
      <c r="D90" s="152">
        <v>8536.5</v>
      </c>
      <c r="E90" s="152">
        <v>1242</v>
      </c>
      <c r="F90" s="152">
        <v>722</v>
      </c>
      <c r="G90" s="152">
        <v>201</v>
      </c>
      <c r="H90" s="152">
        <v>-1494.6</v>
      </c>
      <c r="I90" s="152">
        <v>10908.9</v>
      </c>
      <c r="J90" s="163"/>
      <c r="K90" s="167"/>
      <c r="L90" s="163"/>
      <c r="M90" s="62" t="s">
        <v>204</v>
      </c>
      <c r="N90" s="152">
        <v>1702</v>
      </c>
      <c r="O90" s="152">
        <v>9625</v>
      </c>
      <c r="P90" s="152">
        <v>1242</v>
      </c>
      <c r="Q90" s="152">
        <v>722</v>
      </c>
      <c r="R90" s="152">
        <v>201</v>
      </c>
      <c r="S90" s="152">
        <v>-2527</v>
      </c>
      <c r="T90" s="152">
        <v>10965</v>
      </c>
      <c r="U90" s="177"/>
      <c r="V90" s="178"/>
    </row>
    <row r="91" spans="2:22" ht="15.75" customHeight="1">
      <c r="B91" s="30" t="s">
        <v>229</v>
      </c>
      <c r="C91" s="117">
        <v>-253</v>
      </c>
      <c r="D91" s="117">
        <v>-51</v>
      </c>
      <c r="E91" s="117">
        <v>-237</v>
      </c>
      <c r="F91" s="117">
        <v>-110</v>
      </c>
      <c r="G91" s="117">
        <v>-21</v>
      </c>
      <c r="H91" s="153">
        <v>-1</v>
      </c>
      <c r="I91" s="117">
        <v>-673</v>
      </c>
      <c r="J91" s="163"/>
      <c r="K91" s="167"/>
      <c r="L91" s="163"/>
      <c r="M91" s="30" t="s">
        <v>229</v>
      </c>
      <c r="N91" s="117">
        <v>-253</v>
      </c>
      <c r="O91" s="117">
        <v>-51</v>
      </c>
      <c r="P91" s="117">
        <v>-237</v>
      </c>
      <c r="Q91" s="117">
        <v>-110</v>
      </c>
      <c r="R91" s="117">
        <v>-21</v>
      </c>
      <c r="S91" s="153">
        <v>-1</v>
      </c>
      <c r="T91" s="117">
        <v>-673</v>
      </c>
      <c r="U91" s="177"/>
      <c r="V91" s="177"/>
    </row>
    <row r="92" spans="2:22" ht="15.75" customHeight="1">
      <c r="B92" s="30" t="s">
        <v>205</v>
      </c>
      <c r="C92" s="117">
        <v>-100.5</v>
      </c>
      <c r="D92" s="117">
        <v>-8045.7</v>
      </c>
      <c r="E92" s="117">
        <v>-185.7</v>
      </c>
      <c r="F92" s="117">
        <v>-297.4</v>
      </c>
      <c r="G92" s="117">
        <v>-18</v>
      </c>
      <c r="H92" s="117">
        <v>1253.1</v>
      </c>
      <c r="I92" s="117">
        <v>-7394.199999999999</v>
      </c>
      <c r="J92" s="163"/>
      <c r="K92" s="167"/>
      <c r="L92" s="163"/>
      <c r="M92" s="30" t="s">
        <v>205</v>
      </c>
      <c r="N92" s="117">
        <v>-100.5</v>
      </c>
      <c r="O92" s="117">
        <v>-8045.7</v>
      </c>
      <c r="P92" s="117">
        <v>-185.7</v>
      </c>
      <c r="Q92" s="117">
        <v>-297.4</v>
      </c>
      <c r="R92" s="117">
        <v>-18</v>
      </c>
      <c r="S92" s="117">
        <v>1253.1</v>
      </c>
      <c r="T92" s="117">
        <v>-7393.8</v>
      </c>
      <c r="U92" s="177"/>
      <c r="V92" s="177"/>
    </row>
    <row r="93" spans="2:22" ht="15.75" customHeight="1">
      <c r="B93" s="30" t="s">
        <v>206</v>
      </c>
      <c r="C93" s="117">
        <v>-238.6</v>
      </c>
      <c r="D93" s="117">
        <v>-102.8</v>
      </c>
      <c r="E93" s="117">
        <v>-333.6</v>
      </c>
      <c r="F93" s="117">
        <v>-51.2</v>
      </c>
      <c r="G93" s="117">
        <v>-69.3</v>
      </c>
      <c r="H93" s="117">
        <v>0.9</v>
      </c>
      <c r="I93" s="117">
        <v>-794.6</v>
      </c>
      <c r="J93" s="163"/>
      <c r="K93" s="167"/>
      <c r="L93" s="163"/>
      <c r="M93" s="30" t="s">
        <v>206</v>
      </c>
      <c r="N93" s="117">
        <v>-238.6</v>
      </c>
      <c r="O93" s="117">
        <v>-102.8</v>
      </c>
      <c r="P93" s="117">
        <v>-333.6</v>
      </c>
      <c r="Q93" s="117">
        <v>-51.2</v>
      </c>
      <c r="R93" s="117">
        <v>-69.3</v>
      </c>
      <c r="S93" s="117">
        <v>0.9</v>
      </c>
      <c r="T93" s="117">
        <v>-794.9</v>
      </c>
      <c r="U93" s="177"/>
      <c r="V93" s="177"/>
    </row>
    <row r="94" spans="2:22" ht="15.75" customHeight="1">
      <c r="B94" s="30" t="s">
        <v>207</v>
      </c>
      <c r="C94" s="117">
        <v>-209.3</v>
      </c>
      <c r="D94" s="117">
        <v>-162.0999999999999</v>
      </c>
      <c r="E94" s="117">
        <v>-59.5</v>
      </c>
      <c r="F94" s="117">
        <v>-54.3</v>
      </c>
      <c r="G94" s="117">
        <v>-93</v>
      </c>
      <c r="H94" s="117">
        <v>34.59999999999991</v>
      </c>
      <c r="I94" s="117">
        <v>-543.6</v>
      </c>
      <c r="J94" s="163"/>
      <c r="K94" s="167"/>
      <c r="L94" s="163"/>
      <c r="M94" s="30" t="s">
        <v>207</v>
      </c>
      <c r="N94" s="117">
        <v>-209.3</v>
      </c>
      <c r="O94" s="117">
        <v>-1201.5</v>
      </c>
      <c r="P94" s="117">
        <v>-59.5</v>
      </c>
      <c r="Q94" s="117">
        <v>-54.3</v>
      </c>
      <c r="R94" s="117">
        <v>-93</v>
      </c>
      <c r="S94" s="117">
        <v>1067</v>
      </c>
      <c r="T94" s="117">
        <v>-550.6</v>
      </c>
      <c r="U94" s="177"/>
      <c r="V94" s="177"/>
    </row>
    <row r="95" spans="2:22" ht="15.75" customHeight="1">
      <c r="B95" s="30" t="s">
        <v>42</v>
      </c>
      <c r="C95" s="117">
        <v>-45</v>
      </c>
      <c r="D95" s="117">
        <v>-40.199999999999996</v>
      </c>
      <c r="E95" s="117">
        <v>-170.2</v>
      </c>
      <c r="F95" s="117">
        <v>0</v>
      </c>
      <c r="G95" s="117">
        <v>0</v>
      </c>
      <c r="H95" s="117">
        <v>0</v>
      </c>
      <c r="I95" s="117">
        <v>-255.39999999999998</v>
      </c>
      <c r="J95" s="163"/>
      <c r="K95" s="167"/>
      <c r="L95" s="163"/>
      <c r="M95" s="30" t="s">
        <v>42</v>
      </c>
      <c r="N95" s="117">
        <v>-45</v>
      </c>
      <c r="O95" s="117">
        <v>-89.3</v>
      </c>
      <c r="P95" s="117">
        <v>-170.2</v>
      </c>
      <c r="Q95" s="117">
        <v>0</v>
      </c>
      <c r="R95" s="117">
        <v>0</v>
      </c>
      <c r="S95" s="117">
        <v>0</v>
      </c>
      <c r="T95" s="117">
        <v>-304.5</v>
      </c>
      <c r="U95" s="177"/>
      <c r="V95" s="177"/>
    </row>
    <row r="96" spans="2:22" ht="15.75" customHeight="1">
      <c r="B96" s="30" t="s">
        <v>47</v>
      </c>
      <c r="C96" s="117">
        <v>-444</v>
      </c>
      <c r="D96" s="117">
        <v>-364.3</v>
      </c>
      <c r="E96" s="117">
        <v>4.3</v>
      </c>
      <c r="F96" s="117">
        <v>-3.5</v>
      </c>
      <c r="G96" s="117">
        <v>10.2</v>
      </c>
      <c r="H96" s="117">
        <v>0</v>
      </c>
      <c r="I96" s="117">
        <v>-797.3</v>
      </c>
      <c r="J96" s="163"/>
      <c r="K96" s="167"/>
      <c r="L96" s="163"/>
      <c r="M96" s="30" t="s">
        <v>47</v>
      </c>
      <c r="N96" s="117">
        <v>-444</v>
      </c>
      <c r="O96" s="117">
        <v>-364.3</v>
      </c>
      <c r="P96" s="117">
        <v>4.3</v>
      </c>
      <c r="Q96" s="117">
        <v>-3.5</v>
      </c>
      <c r="R96" s="117">
        <v>10.2</v>
      </c>
      <c r="S96" s="117">
        <v>0</v>
      </c>
      <c r="T96" s="117">
        <v>-797.4</v>
      </c>
      <c r="U96" s="177"/>
      <c r="V96" s="177"/>
    </row>
    <row r="97" spans="2:22" ht="15.75" customHeight="1">
      <c r="B97" s="30" t="s">
        <v>209</v>
      </c>
      <c r="C97" s="117">
        <v>150</v>
      </c>
      <c r="D97" s="117">
        <v>17.7</v>
      </c>
      <c r="E97" s="117">
        <v>76.2</v>
      </c>
      <c r="F97" s="117">
        <v>1.3</v>
      </c>
      <c r="G97" s="117">
        <v>3</v>
      </c>
      <c r="H97" s="117">
        <v>137.5</v>
      </c>
      <c r="I97" s="117">
        <v>385.7</v>
      </c>
      <c r="J97" s="163"/>
      <c r="K97" s="167"/>
      <c r="L97" s="163"/>
      <c r="M97" s="30" t="s">
        <v>209</v>
      </c>
      <c r="N97" s="117">
        <v>150</v>
      </c>
      <c r="O97" s="117">
        <v>17.7</v>
      </c>
      <c r="P97" s="117">
        <v>76.2</v>
      </c>
      <c r="Q97" s="117">
        <v>1.3</v>
      </c>
      <c r="R97" s="117">
        <v>3</v>
      </c>
      <c r="S97" s="117">
        <v>137.5</v>
      </c>
      <c r="T97" s="117">
        <v>385.4</v>
      </c>
      <c r="U97" s="177"/>
      <c r="V97" s="177"/>
    </row>
    <row r="98" spans="2:22" ht="15.75" customHeight="1">
      <c r="B98" s="30" t="s">
        <v>208</v>
      </c>
      <c r="C98" s="117">
        <v>13.2</v>
      </c>
      <c r="D98" s="117">
        <v>-84.3</v>
      </c>
      <c r="E98" s="117">
        <v>-44.4</v>
      </c>
      <c r="F98" s="117">
        <v>-75.6</v>
      </c>
      <c r="G98" s="117">
        <v>-32.7</v>
      </c>
      <c r="H98" s="117">
        <v>37.4</v>
      </c>
      <c r="I98" s="117">
        <v>-186.4</v>
      </c>
      <c r="J98" s="163"/>
      <c r="K98" s="167"/>
      <c r="L98" s="163"/>
      <c r="M98" s="30" t="s">
        <v>208</v>
      </c>
      <c r="N98" s="117">
        <v>13.2</v>
      </c>
      <c r="O98" s="117">
        <v>-84.3</v>
      </c>
      <c r="P98" s="117">
        <v>-44.4</v>
      </c>
      <c r="Q98" s="117">
        <v>-75.6</v>
      </c>
      <c r="R98" s="117">
        <v>-32.7</v>
      </c>
      <c r="S98" s="117">
        <v>37.4</v>
      </c>
      <c r="T98" s="117">
        <v>-186.3</v>
      </c>
      <c r="U98" s="177"/>
      <c r="V98" s="177"/>
    </row>
    <row r="99" spans="2:22" ht="15.75" customHeight="1" thickBot="1">
      <c r="B99" s="62" t="s">
        <v>210</v>
      </c>
      <c r="C99" s="152">
        <v>-1127.2</v>
      </c>
      <c r="D99" s="152">
        <v>-8832.699999999999</v>
      </c>
      <c r="E99" s="152">
        <v>-949.9</v>
      </c>
      <c r="F99" s="152">
        <v>-590.7</v>
      </c>
      <c r="G99" s="152">
        <v>-220.8</v>
      </c>
      <c r="H99" s="152">
        <v>1462.5</v>
      </c>
      <c r="I99" s="152">
        <v>-10258.8</v>
      </c>
      <c r="J99" s="163"/>
      <c r="K99" s="167"/>
      <c r="L99" s="163"/>
      <c r="M99" s="62" t="s">
        <v>210</v>
      </c>
      <c r="N99" s="152">
        <v>-1127.4</v>
      </c>
      <c r="O99" s="152">
        <v>-9921.4</v>
      </c>
      <c r="P99" s="152">
        <v>-950.3</v>
      </c>
      <c r="Q99" s="152">
        <v>-590.6</v>
      </c>
      <c r="R99" s="152">
        <v>-220.4</v>
      </c>
      <c r="S99" s="152">
        <v>2495.5</v>
      </c>
      <c r="T99" s="152">
        <v>-10314.9</v>
      </c>
      <c r="U99" s="177"/>
      <c r="V99" s="178"/>
    </row>
    <row r="100" spans="2:22" ht="15.75" customHeight="1" thickBot="1">
      <c r="B100" s="62" t="s">
        <v>230</v>
      </c>
      <c r="C100" s="152">
        <v>828</v>
      </c>
      <c r="D100" s="152">
        <v>-245</v>
      </c>
      <c r="E100" s="152">
        <v>529</v>
      </c>
      <c r="F100" s="152">
        <v>241</v>
      </c>
      <c r="G100" s="152">
        <v>1</v>
      </c>
      <c r="H100" s="152">
        <v>-31</v>
      </c>
      <c r="I100" s="154">
        <v>1323</v>
      </c>
      <c r="J100" s="163"/>
      <c r="K100" s="167"/>
      <c r="L100" s="163"/>
      <c r="M100" s="62" t="s">
        <v>230</v>
      </c>
      <c r="N100" s="152">
        <v>828</v>
      </c>
      <c r="O100" s="152">
        <v>-245</v>
      </c>
      <c r="P100" s="152">
        <v>529</v>
      </c>
      <c r="Q100" s="152">
        <v>241</v>
      </c>
      <c r="R100" s="152">
        <v>1</v>
      </c>
      <c r="S100" s="152">
        <v>-31</v>
      </c>
      <c r="T100" s="154">
        <v>1323</v>
      </c>
      <c r="U100" s="177"/>
      <c r="V100" s="177"/>
    </row>
    <row r="101" spans="2:22" ht="15.75" customHeight="1" thickBot="1">
      <c r="B101" s="62" t="s">
        <v>48</v>
      </c>
      <c r="C101" s="152">
        <v>575</v>
      </c>
      <c r="D101" s="152">
        <v>-296</v>
      </c>
      <c r="E101" s="152">
        <v>292</v>
      </c>
      <c r="F101" s="152">
        <v>131</v>
      </c>
      <c r="G101" s="152">
        <v>-20</v>
      </c>
      <c r="H101" s="152">
        <v>-32</v>
      </c>
      <c r="I101" s="154">
        <v>650</v>
      </c>
      <c r="J101" s="163"/>
      <c r="K101" s="167"/>
      <c r="L101" s="163"/>
      <c r="M101" s="62" t="s">
        <v>48</v>
      </c>
      <c r="N101" s="152">
        <v>575</v>
      </c>
      <c r="O101" s="152">
        <v>-296</v>
      </c>
      <c r="P101" s="152">
        <v>292</v>
      </c>
      <c r="Q101" s="152">
        <v>131</v>
      </c>
      <c r="R101" s="152">
        <v>-20</v>
      </c>
      <c r="S101" s="152">
        <v>-32</v>
      </c>
      <c r="T101" s="154">
        <v>650</v>
      </c>
      <c r="U101" s="177"/>
      <c r="V101" s="177"/>
    </row>
    <row r="102" spans="2:20" ht="15.75" customHeight="1">
      <c r="B102" s="30" t="s">
        <v>211</v>
      </c>
      <c r="C102" s="117">
        <v>5</v>
      </c>
      <c r="D102" s="153">
        <v>0</v>
      </c>
      <c r="E102" s="117">
        <v>0</v>
      </c>
      <c r="F102" s="117">
        <v>0</v>
      </c>
      <c r="G102" s="117">
        <v>2</v>
      </c>
      <c r="H102" s="117">
        <v>0</v>
      </c>
      <c r="I102" s="117">
        <v>7</v>
      </c>
      <c r="J102" s="163"/>
      <c r="K102" s="167"/>
      <c r="L102" s="163"/>
      <c r="M102" s="30" t="s">
        <v>211</v>
      </c>
      <c r="N102" s="117">
        <v>5</v>
      </c>
      <c r="O102" s="153">
        <v>0</v>
      </c>
      <c r="P102" s="117">
        <v>0</v>
      </c>
      <c r="Q102" s="117">
        <v>0</v>
      </c>
      <c r="R102" s="117">
        <v>2</v>
      </c>
      <c r="S102" s="117">
        <v>0</v>
      </c>
      <c r="T102" s="117">
        <v>7</v>
      </c>
    </row>
    <row r="103" spans="2:20" ht="15.75" customHeight="1">
      <c r="B103" s="30" t="s">
        <v>212</v>
      </c>
      <c r="C103" s="117">
        <v>-317</v>
      </c>
      <c r="D103" s="117">
        <v>-19</v>
      </c>
      <c r="E103" s="117">
        <v>-348</v>
      </c>
      <c r="F103" s="117">
        <v>-134</v>
      </c>
      <c r="G103" s="117">
        <v>-18</v>
      </c>
      <c r="H103" s="117">
        <v>-10</v>
      </c>
      <c r="I103" s="117">
        <v>-846</v>
      </c>
      <c r="J103" s="163"/>
      <c r="K103" s="167"/>
      <c r="L103" s="163"/>
      <c r="M103" s="30" t="s">
        <v>212</v>
      </c>
      <c r="N103" s="117">
        <v>-317</v>
      </c>
      <c r="O103" s="117">
        <v>-19</v>
      </c>
      <c r="P103" s="117">
        <v>-348</v>
      </c>
      <c r="Q103" s="117">
        <v>-134</v>
      </c>
      <c r="R103" s="117">
        <v>-18</v>
      </c>
      <c r="S103" s="117">
        <v>-10</v>
      </c>
      <c r="T103" s="117">
        <v>-846</v>
      </c>
    </row>
    <row r="104" spans="2:20" ht="15.75" customHeight="1">
      <c r="B104" s="30"/>
      <c r="C104" s="117"/>
      <c r="D104" s="117"/>
      <c r="E104" s="117"/>
      <c r="F104" s="117"/>
      <c r="G104" s="117"/>
      <c r="H104" s="117"/>
      <c r="I104" s="117"/>
      <c r="J104" s="163"/>
      <c r="K104" s="167"/>
      <c r="L104" s="163"/>
      <c r="M104" s="30"/>
      <c r="N104" s="117"/>
      <c r="O104" s="117"/>
      <c r="P104" s="117"/>
      <c r="Q104" s="117"/>
      <c r="R104" s="117"/>
      <c r="S104" s="117"/>
      <c r="T104" s="117"/>
    </row>
    <row r="105" spans="2:20" ht="15.75" customHeight="1">
      <c r="B105" s="28" t="s">
        <v>260</v>
      </c>
      <c r="C105" s="117">
        <v>6998</v>
      </c>
      <c r="D105" s="117">
        <v>2961</v>
      </c>
      <c r="E105" s="117">
        <v>11114</v>
      </c>
      <c r="F105" s="117">
        <v>1785</v>
      </c>
      <c r="G105" s="117">
        <v>1836</v>
      </c>
      <c r="H105" s="117">
        <v>0</v>
      </c>
      <c r="I105" s="117">
        <v>24694</v>
      </c>
      <c r="J105" s="163"/>
      <c r="K105" s="167"/>
      <c r="L105" s="163"/>
      <c r="M105" s="28" t="s">
        <v>319</v>
      </c>
      <c r="N105" s="117">
        <v>6998</v>
      </c>
      <c r="O105" s="117">
        <v>2961</v>
      </c>
      <c r="P105" s="117">
        <v>11114</v>
      </c>
      <c r="Q105" s="117">
        <v>1785</v>
      </c>
      <c r="R105" s="117">
        <v>1836</v>
      </c>
      <c r="S105" s="117">
        <v>0</v>
      </c>
      <c r="T105" s="117">
        <v>24694</v>
      </c>
    </row>
    <row r="106" spans="2:17" ht="15.75" customHeight="1">
      <c r="B106" s="172"/>
      <c r="E106" s="170"/>
      <c r="F106" s="170"/>
      <c r="J106" s="163"/>
      <c r="K106" s="167"/>
      <c r="L106" s="163"/>
      <c r="M106" s="172"/>
      <c r="P106" s="170"/>
      <c r="Q106" s="170"/>
    </row>
    <row r="107" spans="2:17" ht="32.25" customHeight="1">
      <c r="B107" s="149" t="s">
        <v>257</v>
      </c>
      <c r="E107" s="170"/>
      <c r="F107" s="170"/>
      <c r="J107" s="163"/>
      <c r="K107" s="167"/>
      <c r="L107" s="163"/>
      <c r="M107" s="134" t="s">
        <v>320</v>
      </c>
      <c r="P107" s="170"/>
      <c r="Q107" s="170"/>
    </row>
    <row r="108" spans="2:12" ht="12.75">
      <c r="B108" s="134" t="s">
        <v>261</v>
      </c>
      <c r="J108" s="163"/>
      <c r="K108" s="167"/>
      <c r="L108" s="163"/>
    </row>
    <row r="109" spans="10:12" ht="12.75">
      <c r="J109" s="163"/>
      <c r="K109" s="167"/>
      <c r="L109" s="16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C32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20" width="17.7109375" style="134" customWidth="1"/>
    <col min="21" max="25" width="17.7109375" style="134" hidden="1" customWidth="1"/>
    <col min="26" max="16384" width="9.140625" style="134" customWidth="1"/>
  </cols>
  <sheetData>
    <row r="1" ht="23.25" customHeight="1">
      <c r="B1" s="25" t="s">
        <v>315</v>
      </c>
    </row>
    <row r="2" spans="2:10" ht="15.75" customHeight="1">
      <c r="B2" s="133"/>
      <c r="C2" s="133"/>
      <c r="D2" s="133"/>
      <c r="F2" s="135"/>
      <c r="G2" s="135"/>
      <c r="H2" s="135"/>
      <c r="I2" s="135"/>
      <c r="J2" s="135"/>
    </row>
    <row r="3" ht="12.75">
      <c r="B3" s="136"/>
    </row>
    <row r="4" spans="2:16" ht="75.75" customHeight="1">
      <c r="B4" s="58" t="s">
        <v>214</v>
      </c>
      <c r="C4" s="59" t="s">
        <v>302</v>
      </c>
      <c r="D4" s="61" t="s">
        <v>250</v>
      </c>
      <c r="E4" s="137"/>
      <c r="F4" s="61" t="s">
        <v>238</v>
      </c>
      <c r="G4" s="61" t="s">
        <v>239</v>
      </c>
      <c r="H4" s="61" t="s">
        <v>235</v>
      </c>
      <c r="I4" s="59" t="s">
        <v>228</v>
      </c>
      <c r="J4" s="61" t="s">
        <v>227</v>
      </c>
      <c r="K4" s="137"/>
      <c r="L4" s="137"/>
      <c r="M4" s="137"/>
      <c r="N4" s="137"/>
      <c r="O4" s="137"/>
      <c r="P4" s="137"/>
    </row>
    <row r="5" spans="2:16" ht="12" customHeight="1">
      <c r="B5" s="107"/>
      <c r="C5" s="108" t="s">
        <v>54</v>
      </c>
      <c r="D5" s="109" t="s">
        <v>54</v>
      </c>
      <c r="E5" s="137"/>
      <c r="F5" s="109" t="s">
        <v>54</v>
      </c>
      <c r="G5" s="109" t="s">
        <v>54</v>
      </c>
      <c r="H5" s="109" t="s">
        <v>54</v>
      </c>
      <c r="I5" s="108" t="s">
        <v>54</v>
      </c>
      <c r="J5" s="109" t="s">
        <v>54</v>
      </c>
      <c r="K5" s="137"/>
      <c r="L5" s="137"/>
      <c r="M5" s="137"/>
      <c r="N5" s="137"/>
      <c r="O5" s="137"/>
      <c r="P5" s="137"/>
    </row>
    <row r="6" spans="2:16" ht="12" customHeight="1" thickBot="1">
      <c r="B6" s="111"/>
      <c r="C6" s="112"/>
      <c r="D6" s="114"/>
      <c r="E6" s="137"/>
      <c r="F6" s="114"/>
      <c r="G6" s="114"/>
      <c r="H6" s="114"/>
      <c r="I6" s="110"/>
      <c r="J6" s="114"/>
      <c r="K6" s="137"/>
      <c r="L6" s="137"/>
      <c r="M6" s="137"/>
      <c r="N6" s="137"/>
      <c r="O6" s="137"/>
      <c r="P6" s="137"/>
    </row>
    <row r="7" spans="2:29" ht="12.75" customHeight="1">
      <c r="B7" s="30" t="s">
        <v>202</v>
      </c>
      <c r="C7" s="128">
        <f>'Segments quarterly'!$C8</f>
        <v>839</v>
      </c>
      <c r="D7" s="36">
        <v>992</v>
      </c>
      <c r="E7" s="137"/>
      <c r="F7" s="36">
        <v>3092</v>
      </c>
      <c r="G7" s="36">
        <v>824</v>
      </c>
      <c r="H7" s="36">
        <v>824</v>
      </c>
      <c r="I7" s="33">
        <v>674</v>
      </c>
      <c r="J7" s="36">
        <v>963</v>
      </c>
      <c r="K7" s="137"/>
      <c r="L7" s="137"/>
      <c r="M7" s="137"/>
      <c r="N7" s="137"/>
      <c r="O7" s="137"/>
      <c r="P7" s="137"/>
      <c r="AC7" s="137"/>
    </row>
    <row r="8" spans="2:29" ht="12.75" customHeight="1">
      <c r="B8" s="30" t="s">
        <v>203</v>
      </c>
      <c r="C8" s="128">
        <f>'Segments quarterly'!$C9</f>
        <v>842</v>
      </c>
      <c r="D8" s="36">
        <v>987</v>
      </c>
      <c r="F8" s="36">
        <v>3026</v>
      </c>
      <c r="G8" s="36">
        <v>878</v>
      </c>
      <c r="H8" s="36">
        <v>878</v>
      </c>
      <c r="I8" s="33">
        <v>620</v>
      </c>
      <c r="J8" s="36">
        <v>888</v>
      </c>
      <c r="AC8" s="137"/>
    </row>
    <row r="9" spans="2:29" ht="13.5" customHeight="1" thickBot="1">
      <c r="B9" s="62" t="s">
        <v>204</v>
      </c>
      <c r="C9" s="129">
        <f>'Segments quarterly'!$C10</f>
        <v>1681</v>
      </c>
      <c r="D9" s="65">
        <v>1979</v>
      </c>
      <c r="F9" s="65">
        <v>6118</v>
      </c>
      <c r="G9" s="65">
        <v>1702</v>
      </c>
      <c r="H9" s="65">
        <v>1702</v>
      </c>
      <c r="I9" s="63">
        <v>1294</v>
      </c>
      <c r="J9" s="65">
        <v>1851</v>
      </c>
      <c r="AC9" s="137"/>
    </row>
    <row r="10" spans="2:29" ht="12.75" customHeight="1">
      <c r="B10" s="30" t="s">
        <v>229</v>
      </c>
      <c r="C10" s="128">
        <f>'Segments quarterly'!$C11</f>
        <v>-269</v>
      </c>
      <c r="D10" s="36">
        <v>-252</v>
      </c>
      <c r="F10" s="103">
        <v>-1060</v>
      </c>
      <c r="G10" s="103">
        <v>-253</v>
      </c>
      <c r="H10" s="103">
        <v>-253</v>
      </c>
      <c r="I10" s="79">
        <v>-256.9</v>
      </c>
      <c r="J10" s="103">
        <v>-292</v>
      </c>
      <c r="Q10" s="97"/>
      <c r="R10" s="97"/>
      <c r="S10" s="97"/>
      <c r="T10" s="97"/>
      <c r="U10" s="138"/>
      <c r="V10" s="97"/>
      <c r="W10" s="97"/>
      <c r="X10" s="97"/>
      <c r="Y10" s="97"/>
      <c r="Z10" s="139"/>
      <c r="AA10" s="137"/>
      <c r="AB10" s="137"/>
      <c r="AC10" s="137"/>
    </row>
    <row r="11" spans="2:29" ht="12.75" customHeight="1">
      <c r="B11" s="30" t="s">
        <v>205</v>
      </c>
      <c r="C11" s="128">
        <f>'Segments quarterly'!$C12</f>
        <v>-70</v>
      </c>
      <c r="D11" s="36">
        <v>-106.9</v>
      </c>
      <c r="E11" s="137"/>
      <c r="F11" s="103">
        <v>-363.3</v>
      </c>
      <c r="G11" s="103">
        <v>-100.5</v>
      </c>
      <c r="H11" s="103">
        <v>-100.5</v>
      </c>
      <c r="I11" s="79">
        <v>-74.7</v>
      </c>
      <c r="J11" s="103">
        <v>-114</v>
      </c>
      <c r="K11" s="137"/>
      <c r="L11" s="137"/>
      <c r="M11" s="137"/>
      <c r="N11" s="137"/>
      <c r="O11" s="137"/>
      <c r="P11" s="137"/>
      <c r="AB11" s="137"/>
      <c r="AC11" s="137"/>
    </row>
    <row r="12" spans="2:29" ht="12.75" customHeight="1">
      <c r="B12" s="30" t="s">
        <v>206</v>
      </c>
      <c r="C12" s="128">
        <f>'Segments quarterly'!$C13</f>
        <v>-205</v>
      </c>
      <c r="D12" s="36">
        <v>-192.2</v>
      </c>
      <c r="F12" s="103">
        <v>-794.9</v>
      </c>
      <c r="G12" s="103">
        <v>-238.6</v>
      </c>
      <c r="H12" s="103">
        <v>-238.6</v>
      </c>
      <c r="I12" s="79">
        <v>-194.5</v>
      </c>
      <c r="J12" s="103">
        <v>-190</v>
      </c>
      <c r="AB12" s="137"/>
      <c r="AC12" s="137"/>
    </row>
    <row r="13" spans="2:29" ht="12.75" customHeight="1">
      <c r="B13" s="30" t="s">
        <v>207</v>
      </c>
      <c r="C13" s="128">
        <f>'Segments quarterly'!$C14</f>
        <v>-169</v>
      </c>
      <c r="D13" s="36">
        <v>-132.6</v>
      </c>
      <c r="F13" s="36">
        <v>-639.3</v>
      </c>
      <c r="G13" s="36">
        <v>-209.3</v>
      </c>
      <c r="H13" s="36">
        <v>-209.3</v>
      </c>
      <c r="I13" s="34">
        <v>-144.29999999999998</v>
      </c>
      <c r="J13" s="36">
        <v>-140</v>
      </c>
      <c r="AB13" s="137"/>
      <c r="AC13" s="137"/>
    </row>
    <row r="14" spans="2:29" ht="12.75" customHeight="1">
      <c r="B14" s="30" t="s">
        <v>42</v>
      </c>
      <c r="C14" s="128">
        <f>'Segments quarterly'!$C15</f>
        <v>-71</v>
      </c>
      <c r="D14" s="36">
        <v>-67.2</v>
      </c>
      <c r="F14" s="36">
        <v>-197</v>
      </c>
      <c r="G14" s="36">
        <v>-45</v>
      </c>
      <c r="H14" s="36">
        <v>-45</v>
      </c>
      <c r="I14" s="34">
        <v>-41</v>
      </c>
      <c r="J14" s="36">
        <v>-52</v>
      </c>
      <c r="AB14" s="137"/>
      <c r="AC14" s="137"/>
    </row>
    <row r="15" spans="2:29" ht="12.75" customHeight="1">
      <c r="B15" s="30" t="s">
        <v>47</v>
      </c>
      <c r="C15" s="128">
        <f>'Segments quarterly'!$C16</f>
        <v>-61</v>
      </c>
      <c r="D15" s="36">
        <v>-3.6</v>
      </c>
      <c r="F15" s="36">
        <v>-479</v>
      </c>
      <c r="G15" s="36">
        <v>-444</v>
      </c>
      <c r="H15" s="36">
        <v>-444</v>
      </c>
      <c r="I15" s="33">
        <v>-2.8000000000000114</v>
      </c>
      <c r="J15" s="36">
        <v>-12</v>
      </c>
      <c r="AB15" s="137"/>
      <c r="AC15" s="137"/>
    </row>
    <row r="16" spans="2:29" ht="12.75" customHeight="1">
      <c r="B16" s="30" t="s">
        <v>209</v>
      </c>
      <c r="C16" s="128">
        <f>'Segments quarterly'!$C17</f>
        <v>110</v>
      </c>
      <c r="D16" s="36">
        <v>129.8</v>
      </c>
      <c r="E16" s="137"/>
      <c r="F16" s="36">
        <v>481.2</v>
      </c>
      <c r="G16" s="36">
        <v>150</v>
      </c>
      <c r="H16" s="36">
        <v>150</v>
      </c>
      <c r="I16" s="33">
        <v>106.8</v>
      </c>
      <c r="J16" s="36">
        <v>95</v>
      </c>
      <c r="K16" s="137"/>
      <c r="L16" s="137"/>
      <c r="M16" s="137"/>
      <c r="N16" s="137"/>
      <c r="O16" s="137"/>
      <c r="P16" s="137"/>
      <c r="AB16" s="137"/>
      <c r="AC16" s="137"/>
    </row>
    <row r="17" spans="2:29" ht="12.75" customHeight="1">
      <c r="B17" s="30" t="s">
        <v>208</v>
      </c>
      <c r="C17" s="128">
        <f>'Segments quarterly'!$C18</f>
        <v>-28</v>
      </c>
      <c r="D17" s="36">
        <v>-226.2</v>
      </c>
      <c r="E17" s="137"/>
      <c r="F17" s="36">
        <v>-261.1</v>
      </c>
      <c r="G17" s="36">
        <v>13.2</v>
      </c>
      <c r="H17" s="36">
        <v>13.2</v>
      </c>
      <c r="I17" s="33">
        <v>-80.8</v>
      </c>
      <c r="J17" s="36">
        <v>-62</v>
      </c>
      <c r="K17" s="137"/>
      <c r="L17" s="137"/>
      <c r="M17" s="137"/>
      <c r="N17" s="137"/>
      <c r="O17" s="137"/>
      <c r="P17" s="137"/>
      <c r="AB17" s="137"/>
      <c r="AC17" s="137"/>
    </row>
    <row r="18" spans="2:29" ht="13.5" customHeight="1" thickBot="1">
      <c r="B18" s="62" t="s">
        <v>210</v>
      </c>
      <c r="C18" s="129">
        <f>'Segments quarterly'!$C19</f>
        <v>-763</v>
      </c>
      <c r="D18" s="65">
        <v>-851</v>
      </c>
      <c r="E18" s="137"/>
      <c r="F18" s="65">
        <v>-3313.5</v>
      </c>
      <c r="G18" s="65">
        <v>-1127.4</v>
      </c>
      <c r="H18" s="65">
        <v>-1127.4</v>
      </c>
      <c r="I18" s="63">
        <v>-688.2</v>
      </c>
      <c r="J18" s="65">
        <v>-767</v>
      </c>
      <c r="K18" s="137"/>
      <c r="L18" s="137"/>
      <c r="M18" s="137"/>
      <c r="N18" s="137"/>
      <c r="O18" s="137"/>
      <c r="P18" s="137"/>
      <c r="AB18" s="137"/>
      <c r="AC18" s="137"/>
    </row>
    <row r="19" spans="2:29" ht="13.5" customHeight="1" thickBot="1">
      <c r="B19" s="62" t="s">
        <v>230</v>
      </c>
      <c r="C19" s="130">
        <f>'Segments quarterly'!$C20</f>
        <v>1187</v>
      </c>
      <c r="D19" s="89">
        <v>1380</v>
      </c>
      <c r="E19" s="137"/>
      <c r="F19" s="89">
        <v>3865</v>
      </c>
      <c r="G19" s="89">
        <v>828</v>
      </c>
      <c r="H19" s="89">
        <v>828</v>
      </c>
      <c r="I19" s="90">
        <v>863</v>
      </c>
      <c r="J19" s="89">
        <v>1376</v>
      </c>
      <c r="K19" s="137"/>
      <c r="L19" s="137"/>
      <c r="M19" s="137"/>
      <c r="N19" s="137"/>
      <c r="O19" s="137"/>
      <c r="P19" s="137"/>
      <c r="AB19" s="137"/>
      <c r="AC19" s="137"/>
    </row>
    <row r="20" spans="2:29" ht="13.5" customHeight="1" thickBot="1">
      <c r="B20" s="62" t="s">
        <v>48</v>
      </c>
      <c r="C20" s="130">
        <f>'Segments quarterly'!$C21</f>
        <v>918</v>
      </c>
      <c r="D20" s="89">
        <v>1128</v>
      </c>
      <c r="F20" s="89">
        <v>2805</v>
      </c>
      <c r="G20" s="89">
        <v>575</v>
      </c>
      <c r="H20" s="89">
        <v>575</v>
      </c>
      <c r="I20" s="90">
        <v>606</v>
      </c>
      <c r="J20" s="89">
        <v>1084</v>
      </c>
      <c r="L20" s="137"/>
      <c r="M20" s="137"/>
      <c r="N20" s="137"/>
      <c r="O20" s="137"/>
      <c r="P20" s="137"/>
      <c r="AB20" s="137"/>
      <c r="AC20" s="137"/>
    </row>
    <row r="21" spans="3:9" ht="12.75">
      <c r="C21" s="140"/>
      <c r="D21" s="183"/>
      <c r="I21" s="140"/>
    </row>
    <row r="22" spans="2:9" ht="12.75">
      <c r="B22" s="134" t="s">
        <v>217</v>
      </c>
      <c r="C22" s="141" t="s">
        <v>242</v>
      </c>
      <c r="D22" s="213"/>
      <c r="F22" s="134" t="s">
        <v>242</v>
      </c>
      <c r="I22" s="141"/>
    </row>
    <row r="23" spans="2:9" ht="12.75">
      <c r="B23" s="134" t="s">
        <v>218</v>
      </c>
      <c r="C23" s="141"/>
      <c r="D23" s="213"/>
      <c r="F23" s="134">
        <v>8288</v>
      </c>
      <c r="I23" s="141"/>
    </row>
    <row r="24" spans="2:9" ht="12.75">
      <c r="B24" s="134" t="s">
        <v>219</v>
      </c>
      <c r="C24" s="141"/>
      <c r="D24" s="213"/>
      <c r="F24" s="134">
        <v>3304</v>
      </c>
      <c r="I24" s="141"/>
    </row>
    <row r="25" ht="12.75">
      <c r="D25" s="183"/>
    </row>
    <row r="26" ht="12.75">
      <c r="D26" s="183"/>
    </row>
    <row r="27" ht="12.75">
      <c r="D27" s="183"/>
    </row>
    <row r="32" ht="12.75">
      <c r="B32" s="30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61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20" width="17.7109375" style="134" customWidth="1"/>
    <col min="21" max="25" width="17.7109375" style="134" hidden="1" customWidth="1"/>
    <col min="26" max="16384" width="9.140625" style="134" customWidth="1"/>
  </cols>
  <sheetData>
    <row r="1" ht="23.25" customHeight="1">
      <c r="B1" s="25" t="s">
        <v>315</v>
      </c>
    </row>
    <row r="2" spans="2:10" ht="15.75" customHeight="1">
      <c r="B2" s="133"/>
      <c r="C2" s="133"/>
      <c r="D2" s="133"/>
      <c r="F2" s="135"/>
      <c r="G2" s="135"/>
      <c r="H2" s="135"/>
      <c r="I2" s="135"/>
      <c r="J2" s="135"/>
    </row>
    <row r="3" ht="12.75">
      <c r="B3" s="136"/>
    </row>
    <row r="4" spans="2:11" ht="75.75" customHeight="1">
      <c r="B4" s="58" t="s">
        <v>216</v>
      </c>
      <c r="C4" s="59" t="s">
        <v>302</v>
      </c>
      <c r="D4" s="61" t="s">
        <v>250</v>
      </c>
      <c r="E4" s="137"/>
      <c r="F4" s="60" t="s">
        <v>273</v>
      </c>
      <c r="G4" s="60" t="s">
        <v>272</v>
      </c>
      <c r="H4" s="60" t="s">
        <v>271</v>
      </c>
      <c r="I4" s="71" t="s">
        <v>270</v>
      </c>
      <c r="J4" s="60" t="s">
        <v>251</v>
      </c>
      <c r="K4" s="137"/>
    </row>
    <row r="5" spans="2:11" ht="12" customHeight="1">
      <c r="B5" s="107"/>
      <c r="C5" s="108" t="s">
        <v>54</v>
      </c>
      <c r="D5" s="109" t="s">
        <v>54</v>
      </c>
      <c r="E5" s="137"/>
      <c r="F5" s="109" t="s">
        <v>54</v>
      </c>
      <c r="G5" s="109" t="s">
        <v>54</v>
      </c>
      <c r="H5" s="109" t="s">
        <v>54</v>
      </c>
      <c r="I5" s="108" t="s">
        <v>54</v>
      </c>
      <c r="J5" s="109" t="s">
        <v>54</v>
      </c>
      <c r="K5" s="137"/>
    </row>
    <row r="6" spans="2:16" ht="12" customHeight="1" thickBot="1">
      <c r="B6" s="111"/>
      <c r="C6" s="112"/>
      <c r="D6" s="113"/>
      <c r="E6" s="137"/>
      <c r="F6" s="114"/>
      <c r="G6" s="114"/>
      <c r="H6" s="114"/>
      <c r="I6" s="110"/>
      <c r="J6" s="114"/>
      <c r="K6" s="137"/>
      <c r="L6" s="137"/>
      <c r="M6" s="137"/>
      <c r="N6" s="137"/>
      <c r="O6" s="137"/>
      <c r="P6" s="137"/>
    </row>
    <row r="7" spans="2:29" ht="12.75" customHeight="1">
      <c r="B7" s="30" t="s">
        <v>202</v>
      </c>
      <c r="C7" s="128">
        <f>'Segments quarterly'!$D8</f>
        <v>5515</v>
      </c>
      <c r="D7" s="36">
        <v>10013</v>
      </c>
      <c r="E7" s="137"/>
      <c r="F7" s="36">
        <v>26044.8</v>
      </c>
      <c r="G7" s="36">
        <v>8254.5</v>
      </c>
      <c r="H7" s="36">
        <v>4270.1</v>
      </c>
      <c r="I7" s="33">
        <v>4992.2</v>
      </c>
      <c r="J7" s="36">
        <v>8528</v>
      </c>
      <c r="K7" s="137"/>
      <c r="L7" s="137"/>
      <c r="M7" s="137"/>
      <c r="N7" s="137"/>
      <c r="O7" s="137"/>
      <c r="P7" s="137"/>
      <c r="AC7" s="137"/>
    </row>
    <row r="8" spans="2:29" ht="12.75" customHeight="1">
      <c r="B8" s="30" t="s">
        <v>203</v>
      </c>
      <c r="C8" s="33">
        <f>'Segments quarterly'!$D9</f>
        <v>46</v>
      </c>
      <c r="D8" s="36">
        <v>196</v>
      </c>
      <c r="F8" s="36">
        <v>495</v>
      </c>
      <c r="G8" s="36">
        <v>282</v>
      </c>
      <c r="H8" s="36">
        <v>24</v>
      </c>
      <c r="I8" s="33">
        <v>20</v>
      </c>
      <c r="J8" s="36">
        <v>169</v>
      </c>
      <c r="AC8" s="137"/>
    </row>
    <row r="9" spans="2:29" ht="13.5" customHeight="1" thickBot="1">
      <c r="B9" s="62" t="s">
        <v>204</v>
      </c>
      <c r="C9" s="63">
        <f>'Segments quarterly'!$D10</f>
        <v>5561</v>
      </c>
      <c r="D9" s="65">
        <v>10209</v>
      </c>
      <c r="F9" s="65">
        <v>26539.8</v>
      </c>
      <c r="G9" s="65">
        <v>8536.5</v>
      </c>
      <c r="H9" s="65">
        <v>4294.1</v>
      </c>
      <c r="I9" s="63">
        <v>5012.2</v>
      </c>
      <c r="J9" s="65">
        <v>8697</v>
      </c>
      <c r="AC9" s="137"/>
    </row>
    <row r="10" spans="2:29" ht="12.75" customHeight="1">
      <c r="B10" s="30" t="s">
        <v>229</v>
      </c>
      <c r="C10" s="33">
        <f>'Segments quarterly'!$D11</f>
        <v>-47</v>
      </c>
      <c r="D10" s="36">
        <v>-46</v>
      </c>
      <c r="F10" s="36">
        <v>-205</v>
      </c>
      <c r="G10" s="36">
        <v>-51</v>
      </c>
      <c r="H10" s="36">
        <v>-51.7</v>
      </c>
      <c r="I10" s="33">
        <v>-52.3</v>
      </c>
      <c r="J10" s="36">
        <v>-50</v>
      </c>
      <c r="Q10" s="97"/>
      <c r="R10" s="97"/>
      <c r="S10" s="97"/>
      <c r="T10" s="97"/>
      <c r="U10" s="138"/>
      <c r="V10" s="97"/>
      <c r="W10" s="97"/>
      <c r="X10" s="97"/>
      <c r="Y10" s="97"/>
      <c r="Z10" s="139"/>
      <c r="AA10" s="137"/>
      <c r="AB10" s="137"/>
      <c r="AC10" s="137"/>
    </row>
    <row r="11" spans="2:29" ht="12.75" customHeight="1">
      <c r="B11" s="30" t="s">
        <v>205</v>
      </c>
      <c r="C11" s="33">
        <f>'Segments quarterly'!$D12</f>
        <v>-5473</v>
      </c>
      <c r="D11" s="36">
        <v>-9772.3</v>
      </c>
      <c r="E11" s="137"/>
      <c r="F11" s="36">
        <v>-25271.100000000002</v>
      </c>
      <c r="G11" s="36">
        <v>-8045.7</v>
      </c>
      <c r="H11" s="36">
        <v>-4236</v>
      </c>
      <c r="I11" s="33">
        <v>-5016.1</v>
      </c>
      <c r="J11" s="36">
        <v>-7973.3</v>
      </c>
      <c r="K11" s="137"/>
      <c r="L11" s="137"/>
      <c r="M11" s="137"/>
      <c r="N11" s="137"/>
      <c r="O11" s="137"/>
      <c r="P11" s="137"/>
      <c r="AB11" s="137"/>
      <c r="AC11" s="137"/>
    </row>
    <row r="12" spans="2:29" ht="12.75" customHeight="1">
      <c r="B12" s="30" t="s">
        <v>206</v>
      </c>
      <c r="C12" s="33">
        <f>'Segments quarterly'!$D13</f>
        <v>-95</v>
      </c>
      <c r="D12" s="36">
        <v>-73.6</v>
      </c>
      <c r="F12" s="36">
        <v>-326</v>
      </c>
      <c r="G12" s="36">
        <v>-102.8</v>
      </c>
      <c r="H12" s="36">
        <v>-72</v>
      </c>
      <c r="I12" s="33">
        <v>-82.8</v>
      </c>
      <c r="J12" s="36">
        <v>-68.4</v>
      </c>
      <c r="AB12" s="137"/>
      <c r="AC12" s="137"/>
    </row>
    <row r="13" spans="2:29" ht="12.75" customHeight="1">
      <c r="B13" s="30" t="s">
        <v>207</v>
      </c>
      <c r="C13" s="33">
        <f>'Segments quarterly'!$D14</f>
        <v>-200</v>
      </c>
      <c r="D13" s="36">
        <v>-139.2</v>
      </c>
      <c r="F13" s="36">
        <v>-590.8999999999999</v>
      </c>
      <c r="G13" s="36">
        <v>-162.0999999999999</v>
      </c>
      <c r="H13" s="36">
        <v>-207.10000000000005</v>
      </c>
      <c r="I13" s="33">
        <v>-68.9</v>
      </c>
      <c r="J13" s="36">
        <v>-152.8</v>
      </c>
      <c r="AB13" s="137"/>
      <c r="AC13" s="137"/>
    </row>
    <row r="14" spans="2:29" ht="12.75" customHeight="1">
      <c r="B14" s="30" t="s">
        <v>42</v>
      </c>
      <c r="C14" s="33">
        <f>'Segments quarterly'!$D15</f>
        <v>-41</v>
      </c>
      <c r="D14" s="36">
        <v>-32.6</v>
      </c>
      <c r="F14" s="36">
        <v>-153.8</v>
      </c>
      <c r="G14" s="36">
        <v>-40.199999999999996</v>
      </c>
      <c r="H14" s="36">
        <v>-38.1</v>
      </c>
      <c r="I14" s="33">
        <v>-36.3</v>
      </c>
      <c r="J14" s="36">
        <v>-39.2</v>
      </c>
      <c r="AB14" s="137"/>
      <c r="AC14" s="137"/>
    </row>
    <row r="15" spans="2:29" ht="12.75" customHeight="1">
      <c r="B15" s="30" t="s">
        <v>47</v>
      </c>
      <c r="C15" s="34">
        <f>'Segments quarterly'!$D16</f>
        <v>0</v>
      </c>
      <c r="D15" s="37">
        <v>0</v>
      </c>
      <c r="F15" s="36">
        <v>-364.3</v>
      </c>
      <c r="G15" s="36">
        <v>-364.3</v>
      </c>
      <c r="H15" s="36">
        <v>0</v>
      </c>
      <c r="I15" s="33">
        <v>0</v>
      </c>
      <c r="J15" s="36">
        <v>0</v>
      </c>
      <c r="AB15" s="137"/>
      <c r="AC15" s="137"/>
    </row>
    <row r="16" spans="2:29" ht="12.75" customHeight="1">
      <c r="B16" s="30" t="s">
        <v>209</v>
      </c>
      <c r="C16" s="33">
        <f>'Segments quarterly'!$D17</f>
        <v>15</v>
      </c>
      <c r="D16" s="36">
        <v>6.9</v>
      </c>
      <c r="E16" s="137"/>
      <c r="F16" s="36">
        <v>62.699999999999996</v>
      </c>
      <c r="G16" s="36">
        <v>17.7</v>
      </c>
      <c r="H16" s="36">
        <v>5.1</v>
      </c>
      <c r="I16" s="33">
        <v>33.3</v>
      </c>
      <c r="J16" s="36">
        <v>6.6</v>
      </c>
      <c r="K16" s="137"/>
      <c r="L16" s="137"/>
      <c r="M16" s="137"/>
      <c r="N16" s="137"/>
      <c r="O16" s="137"/>
      <c r="P16" s="137"/>
      <c r="AB16" s="137"/>
      <c r="AC16" s="137"/>
    </row>
    <row r="17" spans="2:29" ht="12.75" customHeight="1">
      <c r="B17" s="30" t="s">
        <v>208</v>
      </c>
      <c r="C17" s="33">
        <f>'Segments quarterly'!$D18</f>
        <v>24</v>
      </c>
      <c r="D17" s="36">
        <v>-18.7</v>
      </c>
      <c r="E17" s="137"/>
      <c r="F17" s="36">
        <v>-330.6</v>
      </c>
      <c r="G17" s="36">
        <v>-84.3</v>
      </c>
      <c r="H17" s="36">
        <v>-25.400000000000006</v>
      </c>
      <c r="I17" s="33">
        <v>-109.2</v>
      </c>
      <c r="J17" s="36">
        <v>-111.7</v>
      </c>
      <c r="K17" s="137"/>
      <c r="L17" s="137"/>
      <c r="M17" s="137"/>
      <c r="N17" s="137"/>
      <c r="O17" s="137"/>
      <c r="P17" s="137"/>
      <c r="AB17" s="137"/>
      <c r="AC17" s="137"/>
    </row>
    <row r="18" spans="2:29" ht="13.5" customHeight="1" thickBot="1">
      <c r="B18" s="62" t="s">
        <v>210</v>
      </c>
      <c r="C18" s="63">
        <f>'Segments quarterly'!$D19</f>
        <v>-5817</v>
      </c>
      <c r="D18" s="65">
        <v>-10075.6</v>
      </c>
      <c r="E18" s="137"/>
      <c r="F18" s="65">
        <v>-27178.899999999998</v>
      </c>
      <c r="G18" s="65">
        <v>-8832.699999999999</v>
      </c>
      <c r="H18" s="65">
        <v>-4625.2</v>
      </c>
      <c r="I18" s="63">
        <v>-5332.3</v>
      </c>
      <c r="J18" s="65">
        <v>-8388.7</v>
      </c>
      <c r="K18" s="137"/>
      <c r="L18" s="137"/>
      <c r="M18" s="137"/>
      <c r="N18" s="137"/>
      <c r="O18" s="137"/>
      <c r="P18" s="137"/>
      <c r="AB18" s="137"/>
      <c r="AC18" s="137"/>
    </row>
    <row r="19" spans="2:29" ht="13.5" customHeight="1" thickBot="1">
      <c r="B19" s="62" t="s">
        <v>230</v>
      </c>
      <c r="C19" s="63">
        <f>'Segments quarterly'!$D20</f>
        <v>-209</v>
      </c>
      <c r="D19" s="65">
        <v>179</v>
      </c>
      <c r="E19" s="137"/>
      <c r="F19" s="65">
        <v>-434</v>
      </c>
      <c r="G19" s="65">
        <v>-245</v>
      </c>
      <c r="H19" s="65">
        <v>-279</v>
      </c>
      <c r="I19" s="63">
        <v>-268</v>
      </c>
      <c r="J19" s="65">
        <v>358</v>
      </c>
      <c r="K19" s="137"/>
      <c r="L19" s="137"/>
      <c r="M19" s="137"/>
      <c r="N19" s="137"/>
      <c r="O19" s="137"/>
      <c r="P19" s="137"/>
      <c r="AB19" s="137"/>
      <c r="AC19" s="137"/>
    </row>
    <row r="20" spans="2:29" ht="13.5" customHeight="1" thickBot="1">
      <c r="B20" s="62" t="s">
        <v>48</v>
      </c>
      <c r="C20" s="63">
        <f>'Segments quarterly'!$D21</f>
        <v>-256</v>
      </c>
      <c r="D20" s="65">
        <v>133</v>
      </c>
      <c r="F20" s="65">
        <v>-640</v>
      </c>
      <c r="G20" s="65">
        <v>-296</v>
      </c>
      <c r="H20" s="65">
        <v>-331</v>
      </c>
      <c r="I20" s="63">
        <v>-321</v>
      </c>
      <c r="J20" s="65">
        <v>308</v>
      </c>
      <c r="L20" s="137"/>
      <c r="M20" s="137"/>
      <c r="N20" s="137"/>
      <c r="O20" s="137"/>
      <c r="P20" s="137"/>
      <c r="AB20" s="137"/>
      <c r="AC20" s="137"/>
    </row>
    <row r="21" ht="12.75">
      <c r="D21" s="183"/>
    </row>
    <row r="22" spans="2:4" ht="25.5">
      <c r="B22" s="149" t="s">
        <v>257</v>
      </c>
      <c r="C22" s="182"/>
      <c r="D22" s="182"/>
    </row>
    <row r="23" spans="3:10" ht="15">
      <c r="C23" s="182"/>
      <c r="D23" s="182"/>
      <c r="F23" s="61" t="s">
        <v>254</v>
      </c>
      <c r="G23" s="61" t="s">
        <v>254</v>
      </c>
      <c r="H23" s="61" t="s">
        <v>254</v>
      </c>
      <c r="I23" s="59" t="s">
        <v>254</v>
      </c>
      <c r="J23" s="61" t="s">
        <v>254</v>
      </c>
    </row>
    <row r="24" spans="3:10" ht="12.75">
      <c r="C24" s="183"/>
      <c r="D24" s="183"/>
      <c r="F24" s="109" t="s">
        <v>54</v>
      </c>
      <c r="G24" s="109" t="s">
        <v>54</v>
      </c>
      <c r="H24" s="109" t="s">
        <v>54</v>
      </c>
      <c r="I24" s="108" t="s">
        <v>54</v>
      </c>
      <c r="J24" s="109" t="s">
        <v>54</v>
      </c>
    </row>
    <row r="25" spans="3:10" ht="13.5" thickBot="1">
      <c r="C25" s="183"/>
      <c r="D25" s="183"/>
      <c r="F25" s="114"/>
      <c r="G25" s="114"/>
      <c r="H25" s="114"/>
      <c r="I25" s="110"/>
      <c r="J25" s="114"/>
    </row>
    <row r="26" spans="2:10" ht="12.75">
      <c r="B26" s="30" t="s">
        <v>202</v>
      </c>
      <c r="C26" s="183"/>
      <c r="D26" s="183"/>
      <c r="F26" s="36">
        <v>-3955.2000000000007</v>
      </c>
      <c r="G26" s="36">
        <v>-1088.5</v>
      </c>
      <c r="H26" s="36">
        <v>-756.8999999999996</v>
      </c>
      <c r="I26" s="33">
        <v>-874.8000000000002</v>
      </c>
      <c r="J26" s="36">
        <v>-1235</v>
      </c>
    </row>
    <row r="27" spans="2:10" ht="12.75">
      <c r="B27" s="30" t="s">
        <v>203</v>
      </c>
      <c r="C27" s="183"/>
      <c r="D27" s="183"/>
      <c r="F27" s="36">
        <v>0</v>
      </c>
      <c r="G27" s="36">
        <v>0</v>
      </c>
      <c r="H27" s="36">
        <v>0</v>
      </c>
      <c r="I27" s="33">
        <v>0</v>
      </c>
      <c r="J27" s="36">
        <v>0</v>
      </c>
    </row>
    <row r="28" spans="2:10" ht="13.5" thickBot="1">
      <c r="B28" s="62" t="s">
        <v>204</v>
      </c>
      <c r="C28" s="183"/>
      <c r="D28" s="183"/>
      <c r="F28" s="65">
        <v>-3955.2000000000007</v>
      </c>
      <c r="G28" s="65">
        <v>-1088.5</v>
      </c>
      <c r="H28" s="65">
        <v>-756.8999999999996</v>
      </c>
      <c r="I28" s="63">
        <v>-874.8000000000002</v>
      </c>
      <c r="J28" s="65">
        <v>-1235</v>
      </c>
    </row>
    <row r="29" spans="2:10" ht="12.75">
      <c r="B29" s="30" t="s">
        <v>229</v>
      </c>
      <c r="C29" s="183"/>
      <c r="D29" s="183"/>
      <c r="F29" s="36">
        <v>0</v>
      </c>
      <c r="G29" s="36">
        <v>0</v>
      </c>
      <c r="H29" s="36">
        <v>0</v>
      </c>
      <c r="I29" s="33">
        <v>0</v>
      </c>
      <c r="J29" s="36">
        <v>0</v>
      </c>
    </row>
    <row r="30" spans="2:10" ht="12.75">
      <c r="B30" s="30" t="s">
        <v>205</v>
      </c>
      <c r="C30" s="183"/>
      <c r="D30" s="183"/>
      <c r="F30" s="36">
        <v>0</v>
      </c>
      <c r="G30" s="36">
        <v>0</v>
      </c>
      <c r="H30" s="36">
        <v>0</v>
      </c>
      <c r="I30" s="33">
        <v>0</v>
      </c>
      <c r="J30" s="36">
        <v>0</v>
      </c>
    </row>
    <row r="31" spans="2:10" ht="12.75">
      <c r="B31" s="30" t="s">
        <v>206</v>
      </c>
      <c r="C31" s="183"/>
      <c r="D31" s="183"/>
      <c r="F31" s="36">
        <v>0</v>
      </c>
      <c r="G31" s="36">
        <v>0</v>
      </c>
      <c r="H31" s="36">
        <v>0</v>
      </c>
      <c r="I31" s="33">
        <v>0</v>
      </c>
      <c r="J31" s="36">
        <v>0</v>
      </c>
    </row>
    <row r="32" spans="2:10" ht="12.75">
      <c r="B32" s="30" t="s">
        <v>207</v>
      </c>
      <c r="C32" s="183"/>
      <c r="D32" s="183"/>
      <c r="F32" s="36">
        <v>3803</v>
      </c>
      <c r="G32" s="36">
        <v>1039.4</v>
      </c>
      <c r="H32" s="36">
        <v>721</v>
      </c>
      <c r="I32" s="33">
        <v>841.2</v>
      </c>
      <c r="J32" s="36">
        <v>1201.2</v>
      </c>
    </row>
    <row r="33" spans="2:10" ht="12.75">
      <c r="B33" s="30" t="s">
        <v>42</v>
      </c>
      <c r="C33" s="183"/>
      <c r="D33" s="183"/>
      <c r="F33" s="36">
        <v>154</v>
      </c>
      <c r="G33" s="36">
        <v>49.1</v>
      </c>
      <c r="H33" s="36">
        <v>35.9</v>
      </c>
      <c r="I33" s="33">
        <v>33.7</v>
      </c>
      <c r="J33" s="36">
        <v>34.8</v>
      </c>
    </row>
    <row r="34" spans="2:10" ht="12.75">
      <c r="B34" s="30" t="s">
        <v>47</v>
      </c>
      <c r="C34" s="183"/>
      <c r="D34" s="183"/>
      <c r="F34" s="36">
        <v>0</v>
      </c>
      <c r="G34" s="36">
        <v>0</v>
      </c>
      <c r="H34" s="36">
        <v>0</v>
      </c>
      <c r="I34" s="33">
        <v>0</v>
      </c>
      <c r="J34" s="36">
        <v>0</v>
      </c>
    </row>
    <row r="35" spans="2:10" ht="12.75">
      <c r="B35" s="30" t="s">
        <v>209</v>
      </c>
      <c r="C35" s="183"/>
      <c r="D35" s="183"/>
      <c r="F35" s="36">
        <v>0</v>
      </c>
      <c r="G35" s="36">
        <v>0</v>
      </c>
      <c r="H35" s="36">
        <v>0</v>
      </c>
      <c r="I35" s="33">
        <v>0</v>
      </c>
      <c r="J35" s="36">
        <v>0</v>
      </c>
    </row>
    <row r="36" spans="2:10" ht="12.75">
      <c r="B36" s="30" t="s">
        <v>208</v>
      </c>
      <c r="C36" s="183"/>
      <c r="D36" s="183"/>
      <c r="F36" s="36">
        <v>0</v>
      </c>
      <c r="G36" s="36">
        <v>0</v>
      </c>
      <c r="H36" s="36">
        <v>0</v>
      </c>
      <c r="I36" s="33">
        <v>0</v>
      </c>
      <c r="J36" s="36">
        <v>0</v>
      </c>
    </row>
    <row r="37" spans="2:10" ht="13.5" thickBot="1">
      <c r="B37" s="62" t="s">
        <v>210</v>
      </c>
      <c r="C37" s="183"/>
      <c r="D37" s="183"/>
      <c r="F37" s="65">
        <v>3956.100000000002</v>
      </c>
      <c r="G37" s="65">
        <v>1088.7000000000007</v>
      </c>
      <c r="H37" s="65">
        <v>757</v>
      </c>
      <c r="I37" s="63">
        <v>875</v>
      </c>
      <c r="J37" s="65">
        <v>1235.2999999999993</v>
      </c>
    </row>
    <row r="38" spans="2:10" ht="13.5" thickBot="1">
      <c r="B38" s="62" t="s">
        <v>230</v>
      </c>
      <c r="C38" s="183"/>
      <c r="D38" s="183"/>
      <c r="F38" s="65">
        <v>0</v>
      </c>
      <c r="G38" s="65">
        <v>0</v>
      </c>
      <c r="H38" s="65">
        <v>0</v>
      </c>
      <c r="I38" s="63">
        <v>0</v>
      </c>
      <c r="J38" s="65">
        <v>0</v>
      </c>
    </row>
    <row r="39" spans="2:10" ht="13.5" thickBot="1">
      <c r="B39" s="62" t="s">
        <v>48</v>
      </c>
      <c r="C39" s="183"/>
      <c r="D39" s="183"/>
      <c r="F39" s="65">
        <v>0</v>
      </c>
      <c r="G39" s="65">
        <v>0</v>
      </c>
      <c r="H39" s="65">
        <v>0</v>
      </c>
      <c r="I39" s="63">
        <v>0</v>
      </c>
      <c r="J39" s="65">
        <v>0</v>
      </c>
    </row>
    <row r="40" spans="3:10" ht="12.75">
      <c r="C40" s="183"/>
      <c r="D40" s="183"/>
      <c r="F40" s="183"/>
      <c r="G40" s="183"/>
      <c r="H40" s="183"/>
      <c r="I40" s="183"/>
      <c r="J40" s="183"/>
    </row>
    <row r="41" spans="3:10" ht="15">
      <c r="C41" s="183"/>
      <c r="D41" s="183"/>
      <c r="F41" s="60" t="s">
        <v>238</v>
      </c>
      <c r="G41" s="61" t="s">
        <v>239</v>
      </c>
      <c r="H41" s="61" t="s">
        <v>235</v>
      </c>
      <c r="I41" s="59" t="s">
        <v>228</v>
      </c>
      <c r="J41" s="61" t="s">
        <v>258</v>
      </c>
    </row>
    <row r="42" spans="6:10" ht="12.75">
      <c r="F42" s="109" t="s">
        <v>54</v>
      </c>
      <c r="G42" s="109" t="s">
        <v>54</v>
      </c>
      <c r="H42" s="109" t="s">
        <v>54</v>
      </c>
      <c r="I42" s="108" t="s">
        <v>54</v>
      </c>
      <c r="J42" s="109" t="s">
        <v>54</v>
      </c>
    </row>
    <row r="43" spans="6:10" ht="13.5" thickBot="1">
      <c r="F43" s="114"/>
      <c r="G43" s="114"/>
      <c r="H43" s="114"/>
      <c r="I43" s="110"/>
      <c r="J43" s="114"/>
    </row>
    <row r="44" spans="2:10" ht="12.75">
      <c r="B44" s="30" t="s">
        <v>202</v>
      </c>
      <c r="F44" s="36">
        <v>30000</v>
      </c>
      <c r="G44" s="36">
        <v>9343</v>
      </c>
      <c r="H44" s="36">
        <v>5027</v>
      </c>
      <c r="I44" s="33">
        <v>5867</v>
      </c>
      <c r="J44" s="36">
        <v>9763</v>
      </c>
    </row>
    <row r="45" spans="2:10" ht="12.75">
      <c r="B45" s="30" t="s">
        <v>203</v>
      </c>
      <c r="F45" s="36">
        <v>495</v>
      </c>
      <c r="G45" s="36">
        <v>282</v>
      </c>
      <c r="H45" s="36">
        <v>24</v>
      </c>
      <c r="I45" s="33">
        <v>20</v>
      </c>
      <c r="J45" s="36">
        <v>169</v>
      </c>
    </row>
    <row r="46" spans="2:10" ht="13.5" thickBot="1">
      <c r="B46" s="62" t="s">
        <v>204</v>
      </c>
      <c r="F46" s="65">
        <v>30495</v>
      </c>
      <c r="G46" s="65">
        <v>9625</v>
      </c>
      <c r="H46" s="65">
        <v>5051</v>
      </c>
      <c r="I46" s="63">
        <v>5887</v>
      </c>
      <c r="J46" s="65">
        <v>9932</v>
      </c>
    </row>
    <row r="47" spans="2:10" ht="12.75">
      <c r="B47" s="30" t="s">
        <v>229</v>
      </c>
      <c r="F47" s="36">
        <v>-205</v>
      </c>
      <c r="G47" s="36">
        <v>-51</v>
      </c>
      <c r="H47" s="36">
        <v>-51.7</v>
      </c>
      <c r="I47" s="33">
        <v>-52.3</v>
      </c>
      <c r="J47" s="36">
        <v>-50</v>
      </c>
    </row>
    <row r="48" spans="2:10" ht="12.75">
      <c r="B48" s="30" t="s">
        <v>205</v>
      </c>
      <c r="F48" s="36">
        <v>-25271.100000000002</v>
      </c>
      <c r="G48" s="36">
        <v>-8045.7</v>
      </c>
      <c r="H48" s="36">
        <v>-4236</v>
      </c>
      <c r="I48" s="33">
        <v>-5016.1</v>
      </c>
      <c r="J48" s="36">
        <v>-7973.3</v>
      </c>
    </row>
    <row r="49" spans="2:10" ht="12.75">
      <c r="B49" s="30" t="s">
        <v>206</v>
      </c>
      <c r="F49" s="36">
        <v>-326</v>
      </c>
      <c r="G49" s="36">
        <v>-102.8</v>
      </c>
      <c r="H49" s="36">
        <v>-72</v>
      </c>
      <c r="I49" s="33">
        <v>-82.8</v>
      </c>
      <c r="J49" s="36">
        <v>-68.4</v>
      </c>
    </row>
    <row r="50" spans="2:10" ht="12.75">
      <c r="B50" s="30" t="s">
        <v>207</v>
      </c>
      <c r="F50" s="36">
        <v>-4394.3</v>
      </c>
      <c r="G50" s="36">
        <v>-1201.5</v>
      </c>
      <c r="H50" s="36">
        <v>-928.1000000000004</v>
      </c>
      <c r="I50" s="33">
        <v>-910.1</v>
      </c>
      <c r="J50" s="36">
        <v>-1354</v>
      </c>
    </row>
    <row r="51" spans="2:10" ht="12.75">
      <c r="B51" s="30" t="s">
        <v>42</v>
      </c>
      <c r="F51" s="36">
        <v>-306.3</v>
      </c>
      <c r="G51" s="36">
        <v>-89.3</v>
      </c>
      <c r="H51" s="36">
        <v>-74</v>
      </c>
      <c r="I51" s="33">
        <v>-70</v>
      </c>
      <c r="J51" s="36">
        <v>-74</v>
      </c>
    </row>
    <row r="52" spans="2:10" ht="12.75">
      <c r="B52" s="30" t="s">
        <v>47</v>
      </c>
      <c r="F52" s="36">
        <v>-364.3</v>
      </c>
      <c r="G52" s="36">
        <v>-364.3</v>
      </c>
      <c r="H52" s="36">
        <v>0</v>
      </c>
      <c r="I52" s="33">
        <v>0</v>
      </c>
      <c r="J52" s="36">
        <v>0</v>
      </c>
    </row>
    <row r="53" spans="2:10" ht="12.75">
      <c r="B53" s="30" t="s">
        <v>209</v>
      </c>
      <c r="F53" s="36">
        <v>62.699999999999996</v>
      </c>
      <c r="G53" s="36">
        <v>17.7</v>
      </c>
      <c r="H53" s="36">
        <v>5.1</v>
      </c>
      <c r="I53" s="33">
        <v>33.3</v>
      </c>
      <c r="J53" s="36">
        <v>6.6</v>
      </c>
    </row>
    <row r="54" spans="2:10" ht="12.75">
      <c r="B54" s="30" t="s">
        <v>208</v>
      </c>
      <c r="F54" s="36">
        <v>-330.6</v>
      </c>
      <c r="G54" s="36">
        <v>-84.3</v>
      </c>
      <c r="H54" s="36">
        <v>-25.400000000000006</v>
      </c>
      <c r="I54" s="33">
        <v>-109.2</v>
      </c>
      <c r="J54" s="36">
        <v>-111.7</v>
      </c>
    </row>
    <row r="55" spans="2:10" ht="13.5" thickBot="1">
      <c r="B55" s="62" t="s">
        <v>210</v>
      </c>
      <c r="F55" s="65">
        <v>-31135</v>
      </c>
      <c r="G55" s="65">
        <v>-9921.4</v>
      </c>
      <c r="H55" s="65">
        <v>-5381.4000000000015</v>
      </c>
      <c r="I55" s="63">
        <v>-6207.3</v>
      </c>
      <c r="J55" s="65">
        <v>-9624</v>
      </c>
    </row>
    <row r="56" spans="2:10" ht="13.5" thickBot="1">
      <c r="B56" s="62" t="s">
        <v>230</v>
      </c>
      <c r="F56" s="65">
        <v>-434</v>
      </c>
      <c r="G56" s="65">
        <v>-245</v>
      </c>
      <c r="H56" s="65">
        <v>-279</v>
      </c>
      <c r="I56" s="63">
        <v>-268</v>
      </c>
      <c r="J56" s="65">
        <v>358</v>
      </c>
    </row>
    <row r="57" spans="2:10" ht="13.5" thickBot="1">
      <c r="B57" s="62" t="s">
        <v>48</v>
      </c>
      <c r="F57" s="65">
        <v>-640</v>
      </c>
      <c r="G57" s="65">
        <v>-296</v>
      </c>
      <c r="H57" s="65">
        <v>-331</v>
      </c>
      <c r="I57" s="63">
        <v>-321</v>
      </c>
      <c r="J57" s="65">
        <v>308</v>
      </c>
    </row>
    <row r="58" spans="6:10" ht="12.75">
      <c r="F58" s="183"/>
      <c r="G58" s="183"/>
      <c r="H58" s="183"/>
      <c r="J58" s="183"/>
    </row>
    <row r="59" spans="6:10" ht="12.75">
      <c r="F59" s="183"/>
      <c r="G59" s="183"/>
      <c r="H59" s="183"/>
      <c r="J59" s="183"/>
    </row>
    <row r="60" spans="6:10" ht="12.75">
      <c r="F60" s="183"/>
      <c r="G60" s="183"/>
      <c r="H60" s="183"/>
      <c r="J60" s="183"/>
    </row>
    <row r="61" spans="6:10" ht="12.75">
      <c r="F61" s="183"/>
      <c r="G61" s="183"/>
      <c r="H61" s="183"/>
      <c r="J61" s="18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C61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20" width="17.7109375" style="134" customWidth="1"/>
    <col min="21" max="25" width="17.7109375" style="134" hidden="1" customWidth="1"/>
    <col min="26" max="16384" width="9.140625" style="134" customWidth="1"/>
  </cols>
  <sheetData>
    <row r="1" ht="23.25" customHeight="1">
      <c r="B1" s="25" t="s">
        <v>315</v>
      </c>
    </row>
    <row r="2" spans="2:10" ht="15.75" customHeight="1">
      <c r="B2" s="133"/>
      <c r="C2" s="133"/>
      <c r="D2" s="133"/>
      <c r="F2" s="135"/>
      <c r="G2" s="135"/>
      <c r="H2" s="135"/>
      <c r="I2" s="135"/>
      <c r="J2" s="135"/>
    </row>
    <row r="3" ht="12.75">
      <c r="B3" s="136"/>
    </row>
    <row r="4" spans="2:16" ht="75.75" customHeight="1">
      <c r="B4" s="58" t="s">
        <v>198</v>
      </c>
      <c r="C4" s="59" t="s">
        <v>302</v>
      </c>
      <c r="D4" s="61" t="s">
        <v>250</v>
      </c>
      <c r="E4" s="137"/>
      <c r="F4" s="60" t="s">
        <v>273</v>
      </c>
      <c r="G4" s="60" t="s">
        <v>272</v>
      </c>
      <c r="H4" s="60" t="s">
        <v>271</v>
      </c>
      <c r="I4" s="71" t="s">
        <v>270</v>
      </c>
      <c r="J4" s="60" t="s">
        <v>251</v>
      </c>
      <c r="K4" s="137"/>
      <c r="L4" s="137"/>
      <c r="M4" s="137"/>
      <c r="N4" s="137"/>
      <c r="O4" s="137"/>
      <c r="P4" s="137"/>
    </row>
    <row r="5" spans="2:16" ht="12" customHeight="1">
      <c r="B5" s="107"/>
      <c r="C5" s="108" t="s">
        <v>54</v>
      </c>
      <c r="D5" s="109" t="s">
        <v>54</v>
      </c>
      <c r="E5" s="137"/>
      <c r="F5" s="109" t="s">
        <v>54</v>
      </c>
      <c r="G5" s="109" t="s">
        <v>54</v>
      </c>
      <c r="H5" s="109" t="s">
        <v>54</v>
      </c>
      <c r="I5" s="108" t="s">
        <v>54</v>
      </c>
      <c r="J5" s="109" t="s">
        <v>54</v>
      </c>
      <c r="K5" s="137"/>
      <c r="L5" s="137"/>
      <c r="M5" s="137"/>
      <c r="N5" s="137"/>
      <c r="O5" s="137"/>
      <c r="P5" s="137"/>
    </row>
    <row r="6" spans="2:16" ht="12" customHeight="1" thickBot="1">
      <c r="B6" s="111"/>
      <c r="C6" s="112"/>
      <c r="D6" s="113"/>
      <c r="E6" s="137"/>
      <c r="F6" s="114"/>
      <c r="G6" s="114"/>
      <c r="H6" s="114"/>
      <c r="I6" s="110"/>
      <c r="J6" s="114"/>
      <c r="K6" s="137"/>
      <c r="L6" s="137"/>
      <c r="M6" s="137"/>
      <c r="N6" s="137"/>
      <c r="O6" s="137"/>
      <c r="P6" s="137"/>
    </row>
    <row r="7" spans="2:29" ht="12.75" customHeight="1">
      <c r="B7" s="30" t="s">
        <v>202</v>
      </c>
      <c r="C7" s="128">
        <f>'Segments quarterly'!$E8</f>
        <v>1006</v>
      </c>
      <c r="D7" s="36">
        <v>1541</v>
      </c>
      <c r="F7" s="36">
        <v>4753</v>
      </c>
      <c r="G7" s="36">
        <v>1265.4</v>
      </c>
      <c r="H7" s="36">
        <v>897.9</v>
      </c>
      <c r="I7" s="33">
        <v>1132.4</v>
      </c>
      <c r="J7" s="36">
        <v>1458</v>
      </c>
      <c r="L7" s="137"/>
      <c r="M7" s="137"/>
      <c r="N7" s="137"/>
      <c r="O7" s="137"/>
      <c r="P7" s="137"/>
      <c r="AC7" s="137"/>
    </row>
    <row r="8" spans="2:29" ht="12.75" customHeight="1">
      <c r="B8" s="30" t="s">
        <v>203</v>
      </c>
      <c r="C8" s="79">
        <f>'Segments quarterly'!$E9</f>
        <v>131</v>
      </c>
      <c r="D8" s="103">
        <v>10</v>
      </c>
      <c r="E8" s="137"/>
      <c r="F8" s="36">
        <v>184.0999999999999</v>
      </c>
      <c r="G8" s="36">
        <v>-23.4</v>
      </c>
      <c r="H8" s="36">
        <v>187.10000000000002</v>
      </c>
      <c r="I8" s="33">
        <v>9.4</v>
      </c>
      <c r="J8" s="36">
        <v>11</v>
      </c>
      <c r="K8" s="137"/>
      <c r="AC8" s="137"/>
    </row>
    <row r="9" spans="2:29" ht="13.5" customHeight="1" thickBot="1">
      <c r="B9" s="62" t="s">
        <v>204</v>
      </c>
      <c r="C9" s="63">
        <f>'Segments quarterly'!$E10</f>
        <v>1137</v>
      </c>
      <c r="D9" s="65">
        <v>1551</v>
      </c>
      <c r="F9" s="65">
        <v>4937</v>
      </c>
      <c r="G9" s="65">
        <v>1242</v>
      </c>
      <c r="H9" s="65">
        <v>1085</v>
      </c>
      <c r="I9" s="63">
        <v>1141.8000000000002</v>
      </c>
      <c r="J9" s="65">
        <v>1469</v>
      </c>
      <c r="AC9" s="137"/>
    </row>
    <row r="10" spans="2:29" ht="12.75" customHeight="1">
      <c r="B10" s="30" t="s">
        <v>229</v>
      </c>
      <c r="C10" s="79">
        <f>'Segments quarterly'!$E11</f>
        <v>-231</v>
      </c>
      <c r="D10" s="103">
        <v>-226</v>
      </c>
      <c r="F10" s="36">
        <v>-925</v>
      </c>
      <c r="G10" s="36">
        <v>-237</v>
      </c>
      <c r="H10" s="36">
        <v>-227.89999999999998</v>
      </c>
      <c r="I10" s="33">
        <v>-228.7</v>
      </c>
      <c r="J10" s="36">
        <v>-231</v>
      </c>
      <c r="Q10" s="97"/>
      <c r="R10" s="97"/>
      <c r="S10" s="97"/>
      <c r="T10" s="97"/>
      <c r="U10" s="138"/>
      <c r="V10" s="97"/>
      <c r="W10" s="97"/>
      <c r="X10" s="97"/>
      <c r="Y10" s="97"/>
      <c r="Z10" s="139"/>
      <c r="AA10" s="137"/>
      <c r="AB10" s="137"/>
      <c r="AC10" s="137"/>
    </row>
    <row r="11" spans="2:29" ht="12.75" customHeight="1">
      <c r="B11" s="30" t="s">
        <v>205</v>
      </c>
      <c r="C11" s="79">
        <f>'Segments quarterly'!$E12</f>
        <v>4</v>
      </c>
      <c r="D11" s="103">
        <v>-187.5</v>
      </c>
      <c r="F11" s="36">
        <v>-365</v>
      </c>
      <c r="G11" s="36">
        <v>-185.7</v>
      </c>
      <c r="H11" s="36">
        <v>-17.200000000000017</v>
      </c>
      <c r="I11" s="33">
        <v>76.9</v>
      </c>
      <c r="J11" s="36">
        <v>-239</v>
      </c>
      <c r="L11" s="137"/>
      <c r="M11" s="137"/>
      <c r="N11" s="137"/>
      <c r="O11" s="137"/>
      <c r="P11" s="137"/>
      <c r="AB11" s="137"/>
      <c r="AC11" s="137"/>
    </row>
    <row r="12" spans="2:29" ht="12.75" customHeight="1">
      <c r="B12" s="30" t="s">
        <v>206</v>
      </c>
      <c r="C12" s="79">
        <f>'Segments quarterly'!$E13</f>
        <v>-313</v>
      </c>
      <c r="D12" s="103">
        <v>-294.5</v>
      </c>
      <c r="F12" s="36">
        <v>-1149.4</v>
      </c>
      <c r="G12" s="36">
        <v>-333.6</v>
      </c>
      <c r="H12" s="36">
        <v>-250.5</v>
      </c>
      <c r="I12" s="33">
        <v>-285</v>
      </c>
      <c r="J12" s="36">
        <v>-280.3</v>
      </c>
      <c r="AB12" s="137"/>
      <c r="AC12" s="137"/>
    </row>
    <row r="13" spans="2:29" ht="12.75" customHeight="1">
      <c r="B13" s="30" t="s">
        <v>207</v>
      </c>
      <c r="C13" s="79">
        <f>'Segments quarterly'!$E14</f>
        <v>-53</v>
      </c>
      <c r="D13" s="103">
        <v>-66.8</v>
      </c>
      <c r="F13" s="36">
        <v>-192.6</v>
      </c>
      <c r="G13" s="36">
        <v>-59.5</v>
      </c>
      <c r="H13" s="36">
        <v>-46.200000000000045</v>
      </c>
      <c r="I13" s="33">
        <v>-49.80000000000001</v>
      </c>
      <c r="J13" s="36">
        <v>-37.6</v>
      </c>
      <c r="AB13" s="137"/>
      <c r="AC13" s="137"/>
    </row>
    <row r="14" spans="2:29" ht="12.75" customHeight="1">
      <c r="B14" s="30" t="s">
        <v>42</v>
      </c>
      <c r="C14" s="79">
        <f>'Segments quarterly'!$E15</f>
        <v>-147</v>
      </c>
      <c r="D14" s="103">
        <v>-169.3</v>
      </c>
      <c r="F14" s="36">
        <v>-641.2</v>
      </c>
      <c r="G14" s="36">
        <v>-170.2</v>
      </c>
      <c r="H14" s="36">
        <v>-150</v>
      </c>
      <c r="I14" s="33">
        <v>-152</v>
      </c>
      <c r="J14" s="36">
        <v>-168.5</v>
      </c>
      <c r="AB14" s="137"/>
      <c r="AC14" s="137"/>
    </row>
    <row r="15" spans="2:29" ht="12.75" customHeight="1">
      <c r="B15" s="30" t="s">
        <v>47</v>
      </c>
      <c r="C15" s="79">
        <f>'Segments quarterly'!$E16</f>
        <v>1</v>
      </c>
      <c r="D15" s="103">
        <v>-0.3</v>
      </c>
      <c r="F15" s="36">
        <v>3.3</v>
      </c>
      <c r="G15" s="36">
        <v>4.3</v>
      </c>
      <c r="H15" s="36">
        <v>0</v>
      </c>
      <c r="I15" s="33">
        <v>-1</v>
      </c>
      <c r="J15" s="36">
        <v>0</v>
      </c>
      <c r="AB15" s="137"/>
      <c r="AC15" s="137"/>
    </row>
    <row r="16" spans="2:29" ht="12.75" customHeight="1">
      <c r="B16" s="30" t="s">
        <v>209</v>
      </c>
      <c r="C16" s="79">
        <f>'Segments quarterly'!$E17</f>
        <v>76</v>
      </c>
      <c r="D16" s="103">
        <v>59.4</v>
      </c>
      <c r="F16" s="36">
        <v>230.1</v>
      </c>
      <c r="G16" s="36">
        <v>76.2</v>
      </c>
      <c r="H16" s="36">
        <v>54.30000000000001</v>
      </c>
      <c r="I16" s="33">
        <v>60</v>
      </c>
      <c r="J16" s="36">
        <v>39.6</v>
      </c>
      <c r="L16" s="137"/>
      <c r="M16" s="137"/>
      <c r="N16" s="137"/>
      <c r="O16" s="137"/>
      <c r="P16" s="137"/>
      <c r="AB16" s="137"/>
      <c r="AC16" s="137"/>
    </row>
    <row r="17" spans="2:29" ht="12.75" customHeight="1">
      <c r="B17" s="30" t="s">
        <v>208</v>
      </c>
      <c r="C17" s="79">
        <f>'Segments quarterly'!$E18</f>
        <v>-83</v>
      </c>
      <c r="D17" s="103">
        <v>-128.7</v>
      </c>
      <c r="F17" s="36">
        <v>-329.3</v>
      </c>
      <c r="G17" s="36">
        <v>-44.4</v>
      </c>
      <c r="H17" s="36">
        <v>-94.79999999999998</v>
      </c>
      <c r="I17" s="33">
        <v>-99</v>
      </c>
      <c r="J17" s="36">
        <v>-91.1</v>
      </c>
      <c r="L17" s="137"/>
      <c r="M17" s="137"/>
      <c r="N17" s="137"/>
      <c r="O17" s="137"/>
      <c r="P17" s="137"/>
      <c r="AB17" s="137"/>
      <c r="AC17" s="137"/>
    </row>
    <row r="18" spans="2:29" ht="13.5" customHeight="1" thickBot="1">
      <c r="B18" s="62" t="s">
        <v>210</v>
      </c>
      <c r="C18" s="63">
        <f>'Segments quarterly'!$E19</f>
        <v>-746</v>
      </c>
      <c r="D18" s="65">
        <v>-1013.7</v>
      </c>
      <c r="F18" s="65">
        <v>-3369.1</v>
      </c>
      <c r="G18" s="65">
        <v>-950.3</v>
      </c>
      <c r="H18" s="65">
        <v>-732.0999999999999</v>
      </c>
      <c r="I18" s="63">
        <v>-678.6</v>
      </c>
      <c r="J18" s="65">
        <v>-1007.9</v>
      </c>
      <c r="L18" s="137"/>
      <c r="M18" s="137"/>
      <c r="N18" s="137"/>
      <c r="O18" s="137"/>
      <c r="P18" s="137"/>
      <c r="AB18" s="137"/>
      <c r="AC18" s="137"/>
    </row>
    <row r="19" spans="2:29" ht="13.5" customHeight="1" thickBot="1">
      <c r="B19" s="62" t="s">
        <v>230</v>
      </c>
      <c r="C19" s="63">
        <f>'Segments quarterly'!$E20</f>
        <v>622</v>
      </c>
      <c r="D19" s="65">
        <v>763</v>
      </c>
      <c r="E19" s="184"/>
      <c r="F19" s="65">
        <v>2493</v>
      </c>
      <c r="G19" s="65">
        <v>529</v>
      </c>
      <c r="H19" s="65">
        <v>581</v>
      </c>
      <c r="I19" s="63">
        <v>692</v>
      </c>
      <c r="J19" s="65">
        <v>692</v>
      </c>
      <c r="K19" s="184"/>
      <c r="L19" s="137"/>
      <c r="M19" s="137"/>
      <c r="N19" s="137"/>
      <c r="O19" s="137"/>
      <c r="P19" s="137"/>
      <c r="AB19" s="137"/>
      <c r="AC19" s="137"/>
    </row>
    <row r="20" spans="2:29" ht="13.5" customHeight="1" thickBot="1">
      <c r="B20" s="62" t="s">
        <v>48</v>
      </c>
      <c r="C20" s="63">
        <f>'Segments quarterly'!$E21</f>
        <v>391</v>
      </c>
      <c r="D20" s="65">
        <v>537</v>
      </c>
      <c r="E20" s="137"/>
      <c r="F20" s="65">
        <v>1568</v>
      </c>
      <c r="G20" s="65">
        <v>292</v>
      </c>
      <c r="H20" s="65">
        <v>353</v>
      </c>
      <c r="I20" s="63">
        <v>463</v>
      </c>
      <c r="J20" s="65">
        <v>461</v>
      </c>
      <c r="K20" s="137"/>
      <c r="L20" s="137"/>
      <c r="M20" s="137"/>
      <c r="N20" s="137"/>
      <c r="O20" s="137"/>
      <c r="P20" s="137"/>
      <c r="AB20" s="137"/>
      <c r="AC20" s="137"/>
    </row>
    <row r="21" spans="3:11" ht="12.75">
      <c r="C21" s="79"/>
      <c r="D21" s="103"/>
      <c r="E21" s="137"/>
      <c r="I21" s="33"/>
      <c r="K21" s="137"/>
    </row>
    <row r="22" spans="2:11" ht="12.75">
      <c r="B22" s="30" t="s">
        <v>220</v>
      </c>
      <c r="C22" s="36">
        <v>226</v>
      </c>
      <c r="D22" s="103">
        <v>-177</v>
      </c>
      <c r="E22" s="137"/>
      <c r="F22" s="103">
        <v>-128</v>
      </c>
      <c r="G22" s="103">
        <v>-229</v>
      </c>
      <c r="H22" s="103">
        <v>147</v>
      </c>
      <c r="I22" s="33">
        <v>172</v>
      </c>
      <c r="J22" s="103">
        <v>-218</v>
      </c>
      <c r="K22" s="137"/>
    </row>
    <row r="23" spans="3:11" ht="12.75">
      <c r="C23" s="137"/>
      <c r="D23" s="137"/>
      <c r="E23" s="137"/>
      <c r="K23" s="137"/>
    </row>
    <row r="24" spans="2:11" ht="25.5">
      <c r="B24" s="149" t="s">
        <v>257</v>
      </c>
      <c r="C24" s="182"/>
      <c r="D24" s="182"/>
      <c r="E24" s="182"/>
      <c r="K24" s="182"/>
    </row>
    <row r="25" spans="3:11" ht="15">
      <c r="C25" s="182"/>
      <c r="D25" s="182"/>
      <c r="F25" s="61" t="s">
        <v>254</v>
      </c>
      <c r="G25" s="61" t="s">
        <v>254</v>
      </c>
      <c r="H25" s="61" t="s">
        <v>254</v>
      </c>
      <c r="I25" s="59" t="s">
        <v>254</v>
      </c>
      <c r="J25" s="61" t="s">
        <v>254</v>
      </c>
      <c r="K25" s="182"/>
    </row>
    <row r="26" spans="3:11" ht="12.75">
      <c r="C26" s="183"/>
      <c r="D26" s="183"/>
      <c r="F26" s="109" t="s">
        <v>54</v>
      </c>
      <c r="G26" s="109" t="s">
        <v>54</v>
      </c>
      <c r="H26" s="109" t="s">
        <v>54</v>
      </c>
      <c r="I26" s="108" t="s">
        <v>54</v>
      </c>
      <c r="J26" s="109" t="s">
        <v>54</v>
      </c>
      <c r="K26" s="183"/>
    </row>
    <row r="27" spans="3:11" ht="13.5" thickBot="1">
      <c r="C27" s="183"/>
      <c r="D27" s="183"/>
      <c r="F27" s="114"/>
      <c r="G27" s="114"/>
      <c r="H27" s="114"/>
      <c r="I27" s="110"/>
      <c r="J27" s="114"/>
      <c r="K27" s="183"/>
    </row>
    <row r="28" spans="2:11" ht="12.75">
      <c r="B28" s="30" t="s">
        <v>202</v>
      </c>
      <c r="C28" s="183"/>
      <c r="D28" s="183"/>
      <c r="F28" s="36">
        <v>3784</v>
      </c>
      <c r="G28" s="36">
        <v>1032.4</v>
      </c>
      <c r="H28" s="36">
        <v>715.9</v>
      </c>
      <c r="I28" s="33">
        <v>838.4000000000001</v>
      </c>
      <c r="J28" s="36">
        <v>-1198</v>
      </c>
      <c r="K28" s="183"/>
    </row>
    <row r="29" spans="2:11" ht="12.75">
      <c r="B29" s="30" t="s">
        <v>203</v>
      </c>
      <c r="C29" s="183"/>
      <c r="D29" s="183"/>
      <c r="F29" s="36">
        <v>-3783.9</v>
      </c>
      <c r="G29" s="36">
        <v>-1032.4</v>
      </c>
      <c r="H29" s="36">
        <v>-715.9</v>
      </c>
      <c r="I29" s="33">
        <v>-837.6</v>
      </c>
      <c r="J29" s="36">
        <v>1198</v>
      </c>
      <c r="K29" s="183"/>
    </row>
    <row r="30" spans="2:11" ht="13.5" thickBot="1">
      <c r="B30" s="62" t="s">
        <v>204</v>
      </c>
      <c r="C30" s="183"/>
      <c r="D30" s="183"/>
      <c r="F30" s="65">
        <v>0</v>
      </c>
      <c r="G30" s="65">
        <v>0</v>
      </c>
      <c r="H30" s="65">
        <v>0</v>
      </c>
      <c r="I30" s="63">
        <v>0</v>
      </c>
      <c r="J30" s="65">
        <v>0</v>
      </c>
      <c r="K30" s="183"/>
    </row>
    <row r="31" spans="2:11" ht="12.75">
      <c r="B31" s="30" t="s">
        <v>229</v>
      </c>
      <c r="C31" s="183"/>
      <c r="D31" s="183"/>
      <c r="F31" s="36">
        <v>0</v>
      </c>
      <c r="G31" s="36">
        <v>0</v>
      </c>
      <c r="H31" s="36">
        <v>0</v>
      </c>
      <c r="I31" s="33">
        <v>0</v>
      </c>
      <c r="J31" s="36">
        <v>0</v>
      </c>
      <c r="K31" s="183"/>
    </row>
    <row r="32" spans="2:11" ht="12.75">
      <c r="B32" s="30" t="s">
        <v>205</v>
      </c>
      <c r="C32" s="183"/>
      <c r="D32" s="183"/>
      <c r="F32" s="36">
        <v>0</v>
      </c>
      <c r="G32" s="36">
        <v>0</v>
      </c>
      <c r="H32" s="36">
        <v>0</v>
      </c>
      <c r="I32" s="33">
        <v>0</v>
      </c>
      <c r="J32" s="36">
        <v>0</v>
      </c>
      <c r="K32" s="183"/>
    </row>
    <row r="33" spans="2:11" ht="12.75">
      <c r="B33" s="30" t="s">
        <v>206</v>
      </c>
      <c r="C33" s="183"/>
      <c r="D33" s="183"/>
      <c r="F33" s="36">
        <v>0</v>
      </c>
      <c r="G33" s="36">
        <v>0</v>
      </c>
      <c r="H33" s="36">
        <v>0</v>
      </c>
      <c r="I33" s="33">
        <v>0</v>
      </c>
      <c r="J33" s="36">
        <v>0</v>
      </c>
      <c r="K33" s="183"/>
    </row>
    <row r="34" spans="2:11" ht="12.75">
      <c r="B34" s="30" t="s">
        <v>207</v>
      </c>
      <c r="C34" s="183"/>
      <c r="D34" s="183"/>
      <c r="F34" s="36">
        <v>0</v>
      </c>
      <c r="G34" s="36">
        <v>0</v>
      </c>
      <c r="H34" s="36">
        <v>0</v>
      </c>
      <c r="I34" s="33">
        <v>0</v>
      </c>
      <c r="J34" s="36">
        <v>0</v>
      </c>
      <c r="K34" s="183"/>
    </row>
    <row r="35" spans="2:11" ht="12.75">
      <c r="B35" s="30" t="s">
        <v>42</v>
      </c>
      <c r="C35" s="183"/>
      <c r="D35" s="183"/>
      <c r="F35" s="36">
        <v>0</v>
      </c>
      <c r="G35" s="36">
        <v>0</v>
      </c>
      <c r="H35" s="36">
        <v>0</v>
      </c>
      <c r="I35" s="33">
        <v>0</v>
      </c>
      <c r="J35" s="36">
        <v>0</v>
      </c>
      <c r="K35" s="183"/>
    </row>
    <row r="36" spans="2:11" ht="12.75">
      <c r="B36" s="30" t="s">
        <v>47</v>
      </c>
      <c r="C36" s="183"/>
      <c r="D36" s="183"/>
      <c r="F36" s="36">
        <v>0</v>
      </c>
      <c r="G36" s="36">
        <v>0</v>
      </c>
      <c r="H36" s="36">
        <v>0</v>
      </c>
      <c r="I36" s="33">
        <v>0</v>
      </c>
      <c r="J36" s="36">
        <v>0</v>
      </c>
      <c r="K36" s="183"/>
    </row>
    <row r="37" spans="2:11" ht="12.75">
      <c r="B37" s="30" t="s">
        <v>209</v>
      </c>
      <c r="C37" s="183"/>
      <c r="D37" s="183"/>
      <c r="F37" s="36">
        <v>0</v>
      </c>
      <c r="G37" s="36">
        <v>0</v>
      </c>
      <c r="H37" s="36">
        <v>0</v>
      </c>
      <c r="I37" s="33">
        <v>0</v>
      </c>
      <c r="J37" s="36">
        <v>0</v>
      </c>
      <c r="K37" s="183"/>
    </row>
    <row r="38" spans="2:11" ht="12.75">
      <c r="B38" s="30" t="s">
        <v>208</v>
      </c>
      <c r="C38" s="183"/>
      <c r="D38" s="183"/>
      <c r="F38" s="36">
        <v>0</v>
      </c>
      <c r="G38" s="36">
        <v>0</v>
      </c>
      <c r="H38" s="36">
        <v>0</v>
      </c>
      <c r="I38" s="33">
        <v>0</v>
      </c>
      <c r="J38" s="36">
        <v>0</v>
      </c>
      <c r="K38" s="183"/>
    </row>
    <row r="39" spans="2:11" ht="13.5" thickBot="1">
      <c r="B39" s="62" t="s">
        <v>210</v>
      </c>
      <c r="C39" s="183"/>
      <c r="D39" s="183"/>
      <c r="F39" s="65">
        <v>0</v>
      </c>
      <c r="G39" s="65">
        <v>0</v>
      </c>
      <c r="H39" s="65">
        <v>0</v>
      </c>
      <c r="I39" s="63">
        <v>0</v>
      </c>
      <c r="J39" s="65">
        <v>0</v>
      </c>
      <c r="K39" s="183"/>
    </row>
    <row r="40" spans="2:10" ht="13.5" thickBot="1">
      <c r="B40" s="62" t="s">
        <v>230</v>
      </c>
      <c r="F40" s="65">
        <v>0</v>
      </c>
      <c r="G40" s="65">
        <v>0</v>
      </c>
      <c r="H40" s="65">
        <v>0</v>
      </c>
      <c r="I40" s="63">
        <v>0</v>
      </c>
      <c r="J40" s="65">
        <v>0</v>
      </c>
    </row>
    <row r="41" spans="2:10" ht="13.5" thickBot="1">
      <c r="B41" s="62" t="s">
        <v>48</v>
      </c>
      <c r="F41" s="65">
        <v>0</v>
      </c>
      <c r="G41" s="65">
        <v>0</v>
      </c>
      <c r="H41" s="65">
        <v>0</v>
      </c>
      <c r="I41" s="63">
        <v>0</v>
      </c>
      <c r="J41" s="65">
        <v>0</v>
      </c>
    </row>
    <row r="42" spans="6:10" ht="12.75">
      <c r="F42" s="183"/>
      <c r="G42" s="183"/>
      <c r="H42" s="183"/>
      <c r="I42" s="183"/>
      <c r="J42" s="183"/>
    </row>
    <row r="43" spans="6:10" ht="15">
      <c r="F43" s="61" t="s">
        <v>238</v>
      </c>
      <c r="G43" s="61" t="s">
        <v>239</v>
      </c>
      <c r="H43" s="61" t="s">
        <v>235</v>
      </c>
      <c r="I43" s="59" t="s">
        <v>228</v>
      </c>
      <c r="J43" s="61" t="s">
        <v>258</v>
      </c>
    </row>
    <row r="44" spans="6:10" ht="12.75">
      <c r="F44" s="109" t="s">
        <v>54</v>
      </c>
      <c r="G44" s="109" t="s">
        <v>54</v>
      </c>
      <c r="H44" s="109" t="s">
        <v>54</v>
      </c>
      <c r="I44" s="108" t="s">
        <v>54</v>
      </c>
      <c r="J44" s="109" t="s">
        <v>54</v>
      </c>
    </row>
    <row r="45" spans="6:10" ht="13.5" thickBot="1">
      <c r="F45" s="114"/>
      <c r="G45" s="114"/>
      <c r="H45" s="114"/>
      <c r="I45" s="110"/>
      <c r="J45" s="114"/>
    </row>
    <row r="46" spans="2:10" ht="12.75">
      <c r="B46" s="30" t="s">
        <v>202</v>
      </c>
      <c r="F46" s="36">
        <v>969</v>
      </c>
      <c r="G46" s="36">
        <v>233</v>
      </c>
      <c r="H46" s="36">
        <v>182</v>
      </c>
      <c r="I46" s="33">
        <v>294</v>
      </c>
      <c r="J46" s="36">
        <v>1458</v>
      </c>
    </row>
    <row r="47" spans="2:10" ht="12.75">
      <c r="B47" s="30" t="s">
        <v>203</v>
      </c>
      <c r="F47" s="36">
        <v>3968</v>
      </c>
      <c r="G47" s="36">
        <v>1009</v>
      </c>
      <c r="H47" s="36">
        <v>903</v>
      </c>
      <c r="I47" s="33">
        <v>847</v>
      </c>
      <c r="J47" s="36">
        <v>11</v>
      </c>
    </row>
    <row r="48" spans="2:10" ht="13.5" thickBot="1">
      <c r="B48" s="62" t="s">
        <v>204</v>
      </c>
      <c r="F48" s="65">
        <v>4937</v>
      </c>
      <c r="G48" s="65">
        <v>1242</v>
      </c>
      <c r="H48" s="65">
        <v>1085</v>
      </c>
      <c r="I48" s="63">
        <v>1142</v>
      </c>
      <c r="J48" s="65">
        <v>1469</v>
      </c>
    </row>
    <row r="49" spans="2:10" ht="12.75">
      <c r="B49" s="30" t="s">
        <v>229</v>
      </c>
      <c r="F49" s="36">
        <v>-925</v>
      </c>
      <c r="G49" s="36">
        <v>-237</v>
      </c>
      <c r="H49" s="36">
        <v>-227.89999999999998</v>
      </c>
      <c r="I49" s="33">
        <v>-228.7</v>
      </c>
      <c r="J49" s="36">
        <v>-231</v>
      </c>
    </row>
    <row r="50" spans="2:10" ht="12.75">
      <c r="B50" s="30" t="s">
        <v>205</v>
      </c>
      <c r="F50" s="36">
        <v>-365</v>
      </c>
      <c r="G50" s="36">
        <v>-185.7</v>
      </c>
      <c r="H50" s="36">
        <v>-17.200000000000017</v>
      </c>
      <c r="I50" s="33">
        <v>76.9</v>
      </c>
      <c r="J50" s="36">
        <v>-239</v>
      </c>
    </row>
    <row r="51" spans="2:10" ht="12.75">
      <c r="B51" s="30" t="s">
        <v>206</v>
      </c>
      <c r="F51" s="36">
        <v>-1149.4</v>
      </c>
      <c r="G51" s="36">
        <v>-333.6</v>
      </c>
      <c r="H51" s="36">
        <v>-250.5</v>
      </c>
      <c r="I51" s="33">
        <v>-285</v>
      </c>
      <c r="J51" s="36">
        <v>-280.3</v>
      </c>
    </row>
    <row r="52" spans="2:10" ht="12.75">
      <c r="B52" s="30" t="s">
        <v>207</v>
      </c>
      <c r="F52" s="36">
        <v>-192.6</v>
      </c>
      <c r="G52" s="36">
        <v>-59.5</v>
      </c>
      <c r="H52" s="36">
        <v>-46.200000000000045</v>
      </c>
      <c r="I52" s="33">
        <v>-49.80000000000001</v>
      </c>
      <c r="J52" s="36">
        <v>-37.6</v>
      </c>
    </row>
    <row r="53" spans="2:10" ht="12.75">
      <c r="B53" s="30" t="s">
        <v>42</v>
      </c>
      <c r="F53" s="36">
        <v>-641.2</v>
      </c>
      <c r="G53" s="36">
        <v>-170.2</v>
      </c>
      <c r="H53" s="36">
        <v>-150</v>
      </c>
      <c r="I53" s="33">
        <v>-152</v>
      </c>
      <c r="J53" s="36">
        <v>-168.5</v>
      </c>
    </row>
    <row r="54" spans="2:10" ht="12.75">
      <c r="B54" s="30" t="s">
        <v>47</v>
      </c>
      <c r="F54" s="36">
        <v>3.3</v>
      </c>
      <c r="G54" s="36">
        <v>4.3</v>
      </c>
      <c r="H54" s="36">
        <v>0</v>
      </c>
      <c r="I54" s="33">
        <v>-1</v>
      </c>
      <c r="J54" s="36">
        <v>0</v>
      </c>
    </row>
    <row r="55" spans="2:10" ht="12.75">
      <c r="B55" s="30" t="s">
        <v>209</v>
      </c>
      <c r="F55" s="36">
        <v>230.1</v>
      </c>
      <c r="G55" s="36">
        <v>76.2</v>
      </c>
      <c r="H55" s="36">
        <v>54.30000000000001</v>
      </c>
      <c r="I55" s="33">
        <v>60</v>
      </c>
      <c r="J55" s="36">
        <v>39.6</v>
      </c>
    </row>
    <row r="56" spans="2:10" ht="12.75">
      <c r="B56" s="30" t="s">
        <v>208</v>
      </c>
      <c r="F56" s="36">
        <v>-329.3</v>
      </c>
      <c r="G56" s="36">
        <v>-44.4</v>
      </c>
      <c r="H56" s="36">
        <v>-94.79999999999998</v>
      </c>
      <c r="I56" s="33">
        <v>-99</v>
      </c>
      <c r="J56" s="36">
        <v>-91.1</v>
      </c>
    </row>
    <row r="57" spans="2:10" ht="13.5" thickBot="1">
      <c r="B57" s="62" t="s">
        <v>210</v>
      </c>
      <c r="F57" s="65">
        <v>-3369.1</v>
      </c>
      <c r="G57" s="65">
        <v>-950.3</v>
      </c>
      <c r="H57" s="65">
        <v>-732.0999999999999</v>
      </c>
      <c r="I57" s="63">
        <v>-678.6</v>
      </c>
      <c r="J57" s="65">
        <v>-1007.9</v>
      </c>
    </row>
    <row r="58" spans="2:10" ht="13.5" thickBot="1">
      <c r="B58" s="62" t="s">
        <v>230</v>
      </c>
      <c r="F58" s="65">
        <v>2493</v>
      </c>
      <c r="G58" s="65">
        <v>529</v>
      </c>
      <c r="H58" s="65">
        <v>581</v>
      </c>
      <c r="I58" s="63">
        <v>692</v>
      </c>
      <c r="J58" s="65">
        <v>692</v>
      </c>
    </row>
    <row r="59" spans="2:10" ht="13.5" thickBot="1">
      <c r="B59" s="62" t="s">
        <v>48</v>
      </c>
      <c r="F59" s="65">
        <v>1568</v>
      </c>
      <c r="G59" s="65">
        <v>292</v>
      </c>
      <c r="H59" s="65">
        <v>353</v>
      </c>
      <c r="I59" s="63">
        <v>463</v>
      </c>
      <c r="J59" s="65">
        <v>461</v>
      </c>
    </row>
    <row r="60" spans="6:10" ht="12.75">
      <c r="F60" s="183"/>
      <c r="G60" s="183"/>
      <c r="H60" s="183"/>
      <c r="J60" s="183"/>
    </row>
    <row r="61" spans="6:10" ht="12.75">
      <c r="F61" s="183"/>
      <c r="G61" s="183"/>
      <c r="H61" s="183"/>
      <c r="J61" s="18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C25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20" width="17.7109375" style="134" customWidth="1"/>
    <col min="21" max="25" width="17.7109375" style="134" hidden="1" customWidth="1"/>
    <col min="26" max="16384" width="9.140625" style="134" customWidth="1"/>
  </cols>
  <sheetData>
    <row r="1" ht="23.25" customHeight="1">
      <c r="B1" s="25" t="s">
        <v>315</v>
      </c>
    </row>
    <row r="2" spans="2:10" ht="15.75" customHeight="1">
      <c r="B2" s="133"/>
      <c r="C2" s="133"/>
      <c r="D2" s="133"/>
      <c r="F2" s="135"/>
      <c r="G2" s="135"/>
      <c r="H2" s="135"/>
      <c r="I2" s="135"/>
      <c r="J2" s="135"/>
    </row>
    <row r="3" ht="12.75">
      <c r="B3" s="136"/>
    </row>
    <row r="4" spans="2:16" ht="75.75" customHeight="1">
      <c r="B4" s="58" t="s">
        <v>184</v>
      </c>
      <c r="C4" s="59" t="s">
        <v>302</v>
      </c>
      <c r="D4" s="61" t="s">
        <v>250</v>
      </c>
      <c r="E4" s="137"/>
      <c r="F4" s="61" t="s">
        <v>238</v>
      </c>
      <c r="G4" s="61" t="s">
        <v>239</v>
      </c>
      <c r="H4" s="61" t="s">
        <v>235</v>
      </c>
      <c r="I4" s="59" t="s">
        <v>228</v>
      </c>
      <c r="J4" s="61" t="s">
        <v>227</v>
      </c>
      <c r="K4" s="137"/>
      <c r="L4" s="137"/>
      <c r="M4" s="137"/>
      <c r="N4" s="137"/>
      <c r="O4" s="137"/>
      <c r="P4" s="137"/>
    </row>
    <row r="5" spans="2:16" ht="12" customHeight="1">
      <c r="B5" s="107"/>
      <c r="C5" s="108" t="s">
        <v>54</v>
      </c>
      <c r="D5" s="109" t="s">
        <v>54</v>
      </c>
      <c r="E5" s="137"/>
      <c r="F5" s="109" t="s">
        <v>54</v>
      </c>
      <c r="G5" s="109" t="s">
        <v>54</v>
      </c>
      <c r="H5" s="109" t="s">
        <v>54</v>
      </c>
      <c r="I5" s="108" t="s">
        <v>54</v>
      </c>
      <c r="J5" s="109" t="s">
        <v>54</v>
      </c>
      <c r="K5" s="137"/>
      <c r="L5" s="137"/>
      <c r="M5" s="137"/>
      <c r="N5" s="137"/>
      <c r="O5" s="137"/>
      <c r="P5" s="137"/>
    </row>
    <row r="6" spans="2:16" ht="12" customHeight="1" thickBot="1">
      <c r="B6" s="111"/>
      <c r="C6" s="112"/>
      <c r="D6" s="113"/>
      <c r="E6" s="185"/>
      <c r="F6" s="114"/>
      <c r="G6" s="114"/>
      <c r="H6" s="114"/>
      <c r="I6" s="110"/>
      <c r="J6" s="114"/>
      <c r="K6" s="137"/>
      <c r="L6" s="137"/>
      <c r="M6" s="137"/>
      <c r="N6" s="137"/>
      <c r="O6" s="137"/>
      <c r="P6" s="137"/>
    </row>
    <row r="7" spans="2:29" ht="12.75" customHeight="1">
      <c r="B7" s="30" t="s">
        <v>202</v>
      </c>
      <c r="C7" s="128">
        <f>'Segments quarterly'!$F8</f>
        <v>228</v>
      </c>
      <c r="D7" s="36">
        <v>660</v>
      </c>
      <c r="F7" s="103">
        <v>1655</v>
      </c>
      <c r="G7" s="103">
        <v>515</v>
      </c>
      <c r="H7" s="103">
        <v>197</v>
      </c>
      <c r="I7" s="128">
        <v>301</v>
      </c>
      <c r="J7" s="103">
        <v>642</v>
      </c>
      <c r="K7" s="137"/>
      <c r="L7" s="137"/>
      <c r="M7" s="137"/>
      <c r="N7" s="137"/>
      <c r="O7" s="137"/>
      <c r="P7" s="137"/>
      <c r="AC7" s="137"/>
    </row>
    <row r="8" spans="2:29" ht="12.75" customHeight="1">
      <c r="B8" s="30" t="s">
        <v>203</v>
      </c>
      <c r="C8" s="79">
        <f>'Segments quarterly'!$F9</f>
        <v>119</v>
      </c>
      <c r="D8" s="103">
        <v>258</v>
      </c>
      <c r="E8" s="137"/>
      <c r="F8" s="103">
        <v>596</v>
      </c>
      <c r="G8" s="103">
        <v>207</v>
      </c>
      <c r="H8" s="103">
        <v>65</v>
      </c>
      <c r="I8" s="79">
        <v>107</v>
      </c>
      <c r="J8" s="103">
        <v>217</v>
      </c>
      <c r="AC8" s="137"/>
    </row>
    <row r="9" spans="2:29" ht="13.5" customHeight="1" thickBot="1">
      <c r="B9" s="62" t="s">
        <v>204</v>
      </c>
      <c r="C9" s="63">
        <f>'Segments quarterly'!$F10</f>
        <v>347</v>
      </c>
      <c r="D9" s="65">
        <v>918</v>
      </c>
      <c r="F9" s="65">
        <v>2251</v>
      </c>
      <c r="G9" s="65">
        <v>722</v>
      </c>
      <c r="H9" s="65">
        <v>262</v>
      </c>
      <c r="I9" s="63">
        <v>408</v>
      </c>
      <c r="J9" s="65">
        <v>859</v>
      </c>
      <c r="AC9" s="137"/>
    </row>
    <row r="10" spans="2:29" ht="12.75" customHeight="1">
      <c r="B10" s="30" t="s">
        <v>229</v>
      </c>
      <c r="C10" s="79">
        <f>'Segments quarterly'!$F11</f>
        <v>-94</v>
      </c>
      <c r="D10" s="103">
        <v>-127</v>
      </c>
      <c r="F10" s="103">
        <v>-418</v>
      </c>
      <c r="G10" s="103">
        <v>-110</v>
      </c>
      <c r="H10" s="103">
        <v>-110.1</v>
      </c>
      <c r="I10" s="79">
        <v>-89.9</v>
      </c>
      <c r="J10" s="103">
        <v>-108</v>
      </c>
      <c r="Q10" s="97"/>
      <c r="R10" s="97"/>
      <c r="S10" s="97"/>
      <c r="T10" s="97"/>
      <c r="U10" s="138"/>
      <c r="V10" s="97"/>
      <c r="W10" s="97"/>
      <c r="X10" s="97"/>
      <c r="Y10" s="97"/>
      <c r="Z10" s="139"/>
      <c r="AA10" s="137"/>
      <c r="AB10" s="137"/>
      <c r="AC10" s="137"/>
    </row>
    <row r="11" spans="2:29" ht="12.75" customHeight="1">
      <c r="B11" s="30" t="s">
        <v>205</v>
      </c>
      <c r="C11" s="79">
        <f>'Segments quarterly'!$F12</f>
        <v>-150</v>
      </c>
      <c r="D11" s="103">
        <v>-382.7</v>
      </c>
      <c r="F11" s="103">
        <v>-857.4</v>
      </c>
      <c r="G11" s="103">
        <v>-297.4</v>
      </c>
      <c r="H11" s="103">
        <v>-100.30000000000001</v>
      </c>
      <c r="I11" s="79">
        <v>-140.8</v>
      </c>
      <c r="J11" s="103">
        <v>-318.9</v>
      </c>
      <c r="K11" s="137"/>
      <c r="L11" s="137"/>
      <c r="M11" s="137"/>
      <c r="N11" s="137"/>
      <c r="O11" s="137"/>
      <c r="P11" s="137"/>
      <c r="AB11" s="137"/>
      <c r="AC11" s="137"/>
    </row>
    <row r="12" spans="2:29" ht="12.75" customHeight="1">
      <c r="B12" s="30" t="s">
        <v>206</v>
      </c>
      <c r="C12" s="79">
        <f>'Segments quarterly'!$F13</f>
        <v>-55</v>
      </c>
      <c r="D12" s="103">
        <v>-50.2</v>
      </c>
      <c r="F12" s="103">
        <v>-198.7</v>
      </c>
      <c r="G12" s="103">
        <v>-51.2</v>
      </c>
      <c r="H12" s="103">
        <v>-46</v>
      </c>
      <c r="I12" s="79">
        <v>-52.4</v>
      </c>
      <c r="J12" s="103">
        <v>-49.1</v>
      </c>
      <c r="AB12" s="137"/>
      <c r="AC12" s="137"/>
    </row>
    <row r="13" spans="2:29" ht="12.75" customHeight="1">
      <c r="B13" s="30" t="s">
        <v>207</v>
      </c>
      <c r="C13" s="79">
        <f>'Segments quarterly'!$F14</f>
        <v>-46</v>
      </c>
      <c r="D13" s="103">
        <v>-37.1</v>
      </c>
      <c r="F13" s="103">
        <v>-178.6</v>
      </c>
      <c r="G13" s="103">
        <v>-54.3</v>
      </c>
      <c r="H13" s="103">
        <v>-51.099999999999994</v>
      </c>
      <c r="I13" s="79">
        <v>-39.1</v>
      </c>
      <c r="J13" s="103">
        <v>-34.1</v>
      </c>
      <c r="AB13" s="137"/>
      <c r="AC13" s="137"/>
    </row>
    <row r="14" spans="2:29" ht="12.75" customHeight="1">
      <c r="B14" s="30" t="s">
        <v>42</v>
      </c>
      <c r="C14" s="79">
        <f>'Segments quarterly'!$F15</f>
        <v>0</v>
      </c>
      <c r="D14" s="103">
        <v>0</v>
      </c>
      <c r="F14" s="103">
        <v>0</v>
      </c>
      <c r="G14" s="103">
        <v>0</v>
      </c>
      <c r="H14" s="103">
        <v>0</v>
      </c>
      <c r="I14" s="79">
        <v>0</v>
      </c>
      <c r="J14" s="103">
        <v>0</v>
      </c>
      <c r="AB14" s="137"/>
      <c r="AC14" s="137"/>
    </row>
    <row r="15" spans="2:29" ht="12.75" customHeight="1">
      <c r="B15" s="30" t="s">
        <v>47</v>
      </c>
      <c r="C15" s="79">
        <f>'Segments quarterly'!$F16</f>
        <v>0</v>
      </c>
      <c r="D15" s="103">
        <v>0</v>
      </c>
      <c r="F15" s="103">
        <v>2.5</v>
      </c>
      <c r="G15" s="103">
        <v>-3.5</v>
      </c>
      <c r="H15" s="103">
        <v>6</v>
      </c>
      <c r="I15" s="79">
        <v>0</v>
      </c>
      <c r="J15" s="103">
        <v>0</v>
      </c>
      <c r="AB15" s="137"/>
      <c r="AC15" s="137"/>
    </row>
    <row r="16" spans="2:29" ht="12.75" customHeight="1">
      <c r="B16" s="30" t="s">
        <v>209</v>
      </c>
      <c r="C16" s="79">
        <f>'Segments quarterly'!$F17</f>
        <v>0</v>
      </c>
      <c r="D16" s="103">
        <v>0.8</v>
      </c>
      <c r="F16" s="103">
        <v>2.3</v>
      </c>
      <c r="G16" s="103">
        <v>1.3</v>
      </c>
      <c r="H16" s="103">
        <v>1</v>
      </c>
      <c r="I16" s="79">
        <v>0</v>
      </c>
      <c r="J16" s="103">
        <v>0</v>
      </c>
      <c r="K16" s="137"/>
      <c r="L16" s="137"/>
      <c r="M16" s="137"/>
      <c r="N16" s="137"/>
      <c r="O16" s="137"/>
      <c r="P16" s="137"/>
      <c r="AB16" s="137"/>
      <c r="AC16" s="137"/>
    </row>
    <row r="17" spans="2:29" ht="12.75" customHeight="1">
      <c r="B17" s="30" t="s">
        <v>208</v>
      </c>
      <c r="C17" s="79">
        <f>'Segments quarterly'!$F18</f>
        <v>-31</v>
      </c>
      <c r="D17" s="103">
        <v>-48.1</v>
      </c>
      <c r="F17" s="103">
        <v>-177.6</v>
      </c>
      <c r="G17" s="103">
        <v>-75.6</v>
      </c>
      <c r="H17" s="103">
        <v>-49</v>
      </c>
      <c r="I17" s="79">
        <v>-5.6</v>
      </c>
      <c r="J17" s="103">
        <v>-47.8</v>
      </c>
      <c r="K17" s="137"/>
      <c r="L17" s="137"/>
      <c r="M17" s="137"/>
      <c r="N17" s="137"/>
      <c r="O17" s="137"/>
      <c r="P17" s="137"/>
      <c r="AB17" s="137"/>
      <c r="AC17" s="137"/>
    </row>
    <row r="18" spans="2:29" ht="13.5" customHeight="1" thickBot="1">
      <c r="B18" s="62" t="s">
        <v>210</v>
      </c>
      <c r="C18" s="63">
        <f>'Segments quarterly'!$F19</f>
        <v>-375</v>
      </c>
      <c r="D18" s="65">
        <v>-644.3</v>
      </c>
      <c r="F18" s="65">
        <v>-1825.5</v>
      </c>
      <c r="G18" s="65">
        <v>-590.6</v>
      </c>
      <c r="H18" s="65">
        <v>-349.4000000000001</v>
      </c>
      <c r="I18" s="63">
        <v>-327.7</v>
      </c>
      <c r="J18" s="65">
        <v>-557.8</v>
      </c>
      <c r="K18" s="137"/>
      <c r="L18" s="137"/>
      <c r="M18" s="137"/>
      <c r="N18" s="137"/>
      <c r="O18" s="137"/>
      <c r="P18" s="137"/>
      <c r="AB18" s="137"/>
      <c r="AC18" s="137"/>
    </row>
    <row r="19" spans="2:29" ht="13.5" customHeight="1" thickBot="1">
      <c r="B19" s="62" t="s">
        <v>230</v>
      </c>
      <c r="C19" s="63">
        <f>'Segments quarterly'!$F20</f>
        <v>65</v>
      </c>
      <c r="D19" s="65">
        <v>401</v>
      </c>
      <c r="E19" s="184"/>
      <c r="F19" s="124">
        <v>843</v>
      </c>
      <c r="G19" s="124">
        <v>241</v>
      </c>
      <c r="H19" s="124">
        <v>22</v>
      </c>
      <c r="I19" s="63">
        <v>170</v>
      </c>
      <c r="J19" s="124">
        <v>409</v>
      </c>
      <c r="K19" s="137"/>
      <c r="L19" s="137"/>
      <c r="M19" s="137"/>
      <c r="N19" s="137"/>
      <c r="O19" s="137"/>
      <c r="P19" s="137"/>
      <c r="AB19" s="137"/>
      <c r="AC19" s="137"/>
    </row>
    <row r="20" spans="2:29" ht="13.5" customHeight="1" thickBot="1">
      <c r="B20" s="62" t="s">
        <v>48</v>
      </c>
      <c r="C20" s="63">
        <f>'Segments quarterly'!$F21</f>
        <v>-28</v>
      </c>
      <c r="D20" s="65">
        <v>274</v>
      </c>
      <c r="E20" s="137"/>
      <c r="F20" s="124">
        <v>425</v>
      </c>
      <c r="G20" s="124">
        <v>131</v>
      </c>
      <c r="H20" s="124">
        <v>-88</v>
      </c>
      <c r="I20" s="63">
        <v>81</v>
      </c>
      <c r="J20" s="124">
        <v>301</v>
      </c>
      <c r="L20" s="137"/>
      <c r="M20" s="137"/>
      <c r="N20" s="137"/>
      <c r="O20" s="137"/>
      <c r="P20" s="137"/>
      <c r="AB20" s="137"/>
      <c r="AC20" s="137"/>
    </row>
    <row r="21" ht="12.75">
      <c r="D21" s="183"/>
    </row>
    <row r="22" ht="12.75">
      <c r="D22" s="183"/>
    </row>
    <row r="23" ht="12.75">
      <c r="D23" s="183"/>
    </row>
    <row r="24" ht="12.75">
      <c r="D24" s="183"/>
    </row>
    <row r="25" ht="12.75">
      <c r="D25" s="18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C26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20" width="17.7109375" style="134" customWidth="1"/>
    <col min="21" max="25" width="17.7109375" style="134" hidden="1" customWidth="1"/>
    <col min="26" max="16384" width="9.140625" style="134" customWidth="1"/>
  </cols>
  <sheetData>
    <row r="1" ht="23.25" customHeight="1">
      <c r="B1" s="25" t="s">
        <v>315</v>
      </c>
    </row>
    <row r="2" spans="2:10" ht="15.75" customHeight="1">
      <c r="B2" s="133"/>
      <c r="C2" s="133"/>
      <c r="D2" s="133"/>
      <c r="F2" s="135"/>
      <c r="G2" s="135"/>
      <c r="H2" s="135"/>
      <c r="I2" s="135"/>
      <c r="J2" s="135"/>
    </row>
    <row r="3" ht="12.75">
      <c r="B3" s="136"/>
    </row>
    <row r="4" spans="2:16" ht="75.75" customHeight="1">
      <c r="B4" s="58" t="s">
        <v>221</v>
      </c>
      <c r="C4" s="59" t="s">
        <v>250</v>
      </c>
      <c r="D4" s="61" t="s">
        <v>250</v>
      </c>
      <c r="E4" s="137"/>
      <c r="F4" s="61" t="s">
        <v>238</v>
      </c>
      <c r="G4" s="61" t="s">
        <v>239</v>
      </c>
      <c r="H4" s="61" t="s">
        <v>235</v>
      </c>
      <c r="I4" s="59" t="s">
        <v>228</v>
      </c>
      <c r="J4" s="61" t="s">
        <v>227</v>
      </c>
      <c r="K4" s="137"/>
      <c r="L4" s="137"/>
      <c r="M4" s="137"/>
      <c r="N4" s="137"/>
      <c r="O4" s="137"/>
      <c r="P4" s="137"/>
    </row>
    <row r="5" spans="2:16" ht="12" customHeight="1">
      <c r="B5" s="107"/>
      <c r="C5" s="108" t="s">
        <v>54</v>
      </c>
      <c r="D5" s="109" t="s">
        <v>54</v>
      </c>
      <c r="E5" s="137"/>
      <c r="F5" s="109" t="s">
        <v>54</v>
      </c>
      <c r="G5" s="109" t="s">
        <v>54</v>
      </c>
      <c r="H5" s="109" t="s">
        <v>54</v>
      </c>
      <c r="I5" s="108" t="s">
        <v>54</v>
      </c>
      <c r="J5" s="109" t="s">
        <v>54</v>
      </c>
      <c r="K5" s="137"/>
      <c r="L5" s="137"/>
      <c r="M5" s="137"/>
      <c r="N5" s="137"/>
      <c r="O5" s="137"/>
      <c r="P5" s="137"/>
    </row>
    <row r="6" spans="2:16" ht="12" customHeight="1" thickBot="1">
      <c r="B6" s="111"/>
      <c r="C6" s="110"/>
      <c r="D6" s="114"/>
      <c r="E6" s="185"/>
      <c r="F6" s="114"/>
      <c r="G6" s="114"/>
      <c r="H6" s="114"/>
      <c r="I6" s="110"/>
      <c r="J6" s="114"/>
      <c r="K6" s="137"/>
      <c r="L6" s="137"/>
      <c r="M6" s="137"/>
      <c r="N6" s="137"/>
      <c r="O6" s="137"/>
      <c r="P6" s="137"/>
    </row>
    <row r="7" spans="2:29" ht="12.75" customHeight="1">
      <c r="B7" s="30" t="s">
        <v>202</v>
      </c>
      <c r="C7" s="128">
        <f>'Segments quarterly'!$G8</f>
        <v>51</v>
      </c>
      <c r="D7" s="36">
        <v>41</v>
      </c>
      <c r="F7" s="103">
        <v>141</v>
      </c>
      <c r="G7" s="103">
        <v>50</v>
      </c>
      <c r="H7" s="103">
        <v>38</v>
      </c>
      <c r="I7" s="128">
        <v>28</v>
      </c>
      <c r="J7" s="103">
        <v>24</v>
      </c>
      <c r="K7" s="137"/>
      <c r="L7" s="137"/>
      <c r="M7" s="137"/>
      <c r="N7" s="137"/>
      <c r="O7" s="137"/>
      <c r="P7" s="137"/>
      <c r="AC7" s="137"/>
    </row>
    <row r="8" spans="2:29" ht="12.75" customHeight="1">
      <c r="B8" s="30" t="s">
        <v>203</v>
      </c>
      <c r="C8" s="79">
        <f>'Segments quarterly'!$G9</f>
        <v>78</v>
      </c>
      <c r="D8" s="103">
        <v>73</v>
      </c>
      <c r="E8" s="137"/>
      <c r="F8" s="103">
        <v>318</v>
      </c>
      <c r="G8" s="103">
        <v>151</v>
      </c>
      <c r="H8" s="103">
        <v>60</v>
      </c>
      <c r="I8" s="79">
        <v>59</v>
      </c>
      <c r="J8" s="103">
        <v>48</v>
      </c>
      <c r="AC8" s="137"/>
    </row>
    <row r="9" spans="2:29" ht="13.5" customHeight="1" thickBot="1">
      <c r="B9" s="62" t="s">
        <v>204</v>
      </c>
      <c r="C9" s="63">
        <f>'Segments quarterly'!$G10</f>
        <v>129</v>
      </c>
      <c r="D9" s="65">
        <v>114</v>
      </c>
      <c r="F9" s="65">
        <v>459</v>
      </c>
      <c r="G9" s="65">
        <v>201</v>
      </c>
      <c r="H9" s="65">
        <v>98</v>
      </c>
      <c r="I9" s="63">
        <v>87</v>
      </c>
      <c r="J9" s="65">
        <v>72</v>
      </c>
      <c r="AC9" s="137"/>
    </row>
    <row r="10" spans="2:29" ht="12.75" customHeight="1">
      <c r="B10" s="30" t="s">
        <v>229</v>
      </c>
      <c r="C10" s="79">
        <f>'Segments quarterly'!$G11</f>
        <v>-17</v>
      </c>
      <c r="D10" s="103">
        <v>-18</v>
      </c>
      <c r="F10" s="103">
        <v>-61</v>
      </c>
      <c r="G10" s="103">
        <v>-21</v>
      </c>
      <c r="H10" s="103">
        <v>-14.2</v>
      </c>
      <c r="I10" s="79">
        <v>-12.3</v>
      </c>
      <c r="J10" s="103">
        <v>-14</v>
      </c>
      <c r="Q10" s="97"/>
      <c r="R10" s="97"/>
      <c r="S10" s="97"/>
      <c r="T10" s="97"/>
      <c r="U10" s="138"/>
      <c r="V10" s="97"/>
      <c r="W10" s="97"/>
      <c r="X10" s="97"/>
      <c r="Y10" s="97"/>
      <c r="Z10" s="139"/>
      <c r="AA10" s="137"/>
      <c r="AB10" s="137"/>
      <c r="AC10" s="137"/>
    </row>
    <row r="11" spans="2:29" ht="12.75" customHeight="1">
      <c r="B11" s="30" t="s">
        <v>205</v>
      </c>
      <c r="C11" s="79">
        <f>'Segments quarterly'!$G12</f>
        <v>-12</v>
      </c>
      <c r="D11" s="103">
        <v>-9.5</v>
      </c>
      <c r="F11" s="103">
        <v>-67.5</v>
      </c>
      <c r="G11" s="103">
        <v>-18</v>
      </c>
      <c r="H11" s="103">
        <v>-19</v>
      </c>
      <c r="I11" s="79">
        <v>-13.5</v>
      </c>
      <c r="J11" s="103">
        <v>-17</v>
      </c>
      <c r="K11" s="137"/>
      <c r="L11" s="137"/>
      <c r="M11" s="137"/>
      <c r="N11" s="137"/>
      <c r="O11" s="137"/>
      <c r="P11" s="137"/>
      <c r="AB11" s="137"/>
      <c r="AC11" s="137"/>
    </row>
    <row r="12" spans="2:29" ht="12.75" customHeight="1">
      <c r="B12" s="30" t="s">
        <v>206</v>
      </c>
      <c r="C12" s="79">
        <f>'Segments quarterly'!$G13</f>
        <v>-56.1</v>
      </c>
      <c r="D12" s="103">
        <v>-58.9</v>
      </c>
      <c r="F12" s="103">
        <v>-229.8</v>
      </c>
      <c r="G12" s="103">
        <v>-69.3</v>
      </c>
      <c r="H12" s="103">
        <v>-50.099999999999994</v>
      </c>
      <c r="I12" s="79">
        <v>-58</v>
      </c>
      <c r="J12" s="103">
        <v>-52.4</v>
      </c>
      <c r="AB12" s="137"/>
      <c r="AC12" s="137"/>
    </row>
    <row r="13" spans="2:29" ht="12.75" customHeight="1">
      <c r="B13" s="30" t="s">
        <v>207</v>
      </c>
      <c r="C13" s="79">
        <f>'Segments quarterly'!$G14</f>
        <v>-59</v>
      </c>
      <c r="D13" s="103">
        <v>-67.2</v>
      </c>
      <c r="F13" s="103">
        <v>-254.7</v>
      </c>
      <c r="G13" s="103">
        <v>-93</v>
      </c>
      <c r="H13" s="103">
        <v>-67.49999999999999</v>
      </c>
      <c r="I13" s="79">
        <v>-52.6</v>
      </c>
      <c r="J13" s="103">
        <v>-40.6</v>
      </c>
      <c r="AB13" s="137"/>
      <c r="AC13" s="137"/>
    </row>
    <row r="14" spans="2:29" ht="12.75" customHeight="1">
      <c r="B14" s="30" t="s">
        <v>42</v>
      </c>
      <c r="C14" s="79">
        <f>'Segments quarterly'!$G15</f>
        <v>0</v>
      </c>
      <c r="D14" s="103">
        <v>0</v>
      </c>
      <c r="F14" s="103">
        <v>0</v>
      </c>
      <c r="G14" s="103">
        <v>0</v>
      </c>
      <c r="H14" s="103">
        <v>0</v>
      </c>
      <c r="I14" s="79">
        <v>0</v>
      </c>
      <c r="J14" s="103">
        <v>0</v>
      </c>
      <c r="AB14" s="137"/>
      <c r="AC14" s="137"/>
    </row>
    <row r="15" spans="2:29" ht="12.75" customHeight="1">
      <c r="B15" s="30" t="s">
        <v>47</v>
      </c>
      <c r="C15" s="79">
        <f>'Segments quarterly'!$G16</f>
        <v>0</v>
      </c>
      <c r="D15" s="103">
        <v>0</v>
      </c>
      <c r="F15" s="103">
        <v>4.2</v>
      </c>
      <c r="G15" s="103">
        <v>10.2</v>
      </c>
      <c r="H15" s="103">
        <v>1</v>
      </c>
      <c r="I15" s="79">
        <v>-20.7</v>
      </c>
      <c r="J15" s="103">
        <v>14.4</v>
      </c>
      <c r="AB15" s="137"/>
      <c r="AC15" s="137"/>
    </row>
    <row r="16" spans="2:29" ht="12.75" customHeight="1">
      <c r="B16" s="30" t="s">
        <v>209</v>
      </c>
      <c r="C16" s="79">
        <f>'Segments quarterly'!$G17</f>
        <v>1.1</v>
      </c>
      <c r="D16" s="103">
        <v>0.9</v>
      </c>
      <c r="F16" s="103">
        <v>3</v>
      </c>
      <c r="G16" s="103">
        <v>3</v>
      </c>
      <c r="H16" s="103">
        <v>0</v>
      </c>
      <c r="I16" s="79">
        <v>0</v>
      </c>
      <c r="J16" s="103">
        <v>0</v>
      </c>
      <c r="K16" s="137"/>
      <c r="L16" s="137"/>
      <c r="M16" s="137"/>
      <c r="N16" s="137"/>
      <c r="O16" s="137"/>
      <c r="P16" s="137"/>
      <c r="AB16" s="137"/>
      <c r="AC16" s="137"/>
    </row>
    <row r="17" spans="2:29" ht="12.75" customHeight="1">
      <c r="B17" s="30" t="s">
        <v>208</v>
      </c>
      <c r="C17" s="79">
        <f>'Segments quarterly'!$G18</f>
        <v>-26.1</v>
      </c>
      <c r="D17" s="103">
        <v>-35.9</v>
      </c>
      <c r="F17" s="103">
        <v>-76</v>
      </c>
      <c r="G17" s="103">
        <v>-32.7</v>
      </c>
      <c r="H17" s="103">
        <v>-4.700000000000003</v>
      </c>
      <c r="I17" s="79">
        <v>4</v>
      </c>
      <c r="J17" s="103">
        <v>-42.5</v>
      </c>
      <c r="K17" s="137"/>
      <c r="L17" s="137"/>
      <c r="M17" s="137"/>
      <c r="N17" s="137"/>
      <c r="O17" s="137"/>
      <c r="P17" s="137"/>
      <c r="AB17" s="137"/>
      <c r="AC17" s="137"/>
    </row>
    <row r="18" spans="2:29" ht="13.5" customHeight="1" thickBot="1">
      <c r="B18" s="62" t="s">
        <v>210</v>
      </c>
      <c r="C18" s="63">
        <f>'Segments quarterly'!$G19</f>
        <v>-169</v>
      </c>
      <c r="D18" s="65">
        <v>-188.60000000000002</v>
      </c>
      <c r="F18" s="65">
        <v>-681.8</v>
      </c>
      <c r="G18" s="65">
        <v>-220.4</v>
      </c>
      <c r="H18" s="65">
        <v>-155.7</v>
      </c>
      <c r="I18" s="63">
        <v>-153.1</v>
      </c>
      <c r="J18" s="65">
        <v>-152.2</v>
      </c>
      <c r="K18" s="137"/>
      <c r="L18" s="137"/>
      <c r="M18" s="137"/>
      <c r="N18" s="137"/>
      <c r="O18" s="137"/>
      <c r="P18" s="137"/>
      <c r="AB18" s="137"/>
      <c r="AC18" s="137"/>
    </row>
    <row r="19" spans="2:29" ht="13.5" customHeight="1" thickBot="1">
      <c r="B19" s="62" t="s">
        <v>230</v>
      </c>
      <c r="C19" s="63">
        <f>'Segments quarterly'!$G20</f>
        <v>-23</v>
      </c>
      <c r="D19" s="65">
        <v>-57</v>
      </c>
      <c r="E19" s="184"/>
      <c r="F19" s="124">
        <v>-162</v>
      </c>
      <c r="G19" s="124">
        <v>1</v>
      </c>
      <c r="H19" s="124">
        <v>-43</v>
      </c>
      <c r="I19" s="63">
        <v>-54</v>
      </c>
      <c r="J19" s="124">
        <v>-66</v>
      </c>
      <c r="K19" s="137"/>
      <c r="L19" s="137"/>
      <c r="M19" s="137"/>
      <c r="N19" s="137"/>
      <c r="O19" s="137"/>
      <c r="P19" s="137"/>
      <c r="AB19" s="137"/>
      <c r="AC19" s="137"/>
    </row>
    <row r="20" spans="2:29" ht="13.5" customHeight="1" thickBot="1">
      <c r="B20" s="62" t="s">
        <v>48</v>
      </c>
      <c r="C20" s="63">
        <f>'Segments quarterly'!$G21</f>
        <v>-40</v>
      </c>
      <c r="D20" s="65">
        <v>-75</v>
      </c>
      <c r="E20" s="137"/>
      <c r="F20" s="124">
        <v>-223</v>
      </c>
      <c r="G20" s="124">
        <v>-20</v>
      </c>
      <c r="H20" s="124">
        <v>-57</v>
      </c>
      <c r="I20" s="63">
        <v>-66</v>
      </c>
      <c r="J20" s="124">
        <v>-80</v>
      </c>
      <c r="L20" s="137"/>
      <c r="M20" s="137"/>
      <c r="N20" s="137"/>
      <c r="O20" s="137"/>
      <c r="P20" s="137"/>
      <c r="AB20" s="137"/>
      <c r="AC20" s="137"/>
    </row>
    <row r="21" ht="12.75">
      <c r="D21" s="183"/>
    </row>
    <row r="22" ht="12.75">
      <c r="D22" s="183"/>
    </row>
    <row r="23" ht="12.75">
      <c r="D23" s="183"/>
    </row>
    <row r="24" ht="12.75">
      <c r="D24" s="183"/>
    </row>
    <row r="25" ht="12.75">
      <c r="D25" s="183"/>
    </row>
    <row r="26" ht="12.75">
      <c r="D26" s="18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N55"/>
  <sheetViews>
    <sheetView showGridLines="0" zoomScale="90" zoomScaleNormal="90" zoomScaleSheetLayoutView="10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39" width="17.7109375" style="134" customWidth="1"/>
    <col min="40" max="16384" width="9.140625" style="134" customWidth="1"/>
  </cols>
  <sheetData>
    <row r="1" ht="23.25" customHeight="1">
      <c r="B1" s="25" t="s">
        <v>315</v>
      </c>
    </row>
    <row r="2" spans="2:39" ht="15.75" customHeight="1">
      <c r="B2" s="133"/>
      <c r="C2" s="157"/>
      <c r="D2" s="157"/>
      <c r="E2" s="157"/>
      <c r="F2" s="157"/>
      <c r="G2" s="157"/>
      <c r="H2" s="157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ht="12.75">
      <c r="B3" s="136"/>
    </row>
    <row r="4" spans="2:39" ht="75.75" customHeight="1">
      <c r="B4" s="58" t="s">
        <v>215</v>
      </c>
      <c r="C4" s="59" t="s">
        <v>302</v>
      </c>
      <c r="D4" s="61" t="s">
        <v>250</v>
      </c>
      <c r="E4" s="61" t="s">
        <v>238</v>
      </c>
      <c r="F4" s="61" t="s">
        <v>239</v>
      </c>
      <c r="G4" s="61" t="s">
        <v>235</v>
      </c>
      <c r="H4" s="59" t="s">
        <v>228</v>
      </c>
      <c r="I4" s="61" t="s">
        <v>227</v>
      </c>
      <c r="J4" s="61" t="s">
        <v>32</v>
      </c>
      <c r="K4" s="61" t="s">
        <v>31</v>
      </c>
      <c r="L4" s="61" t="s">
        <v>30</v>
      </c>
      <c r="M4" s="61" t="s">
        <v>27</v>
      </c>
      <c r="N4" s="61" t="s">
        <v>26</v>
      </c>
      <c r="O4" s="61" t="s">
        <v>25</v>
      </c>
      <c r="P4" s="61" t="s">
        <v>24</v>
      </c>
      <c r="Q4" s="61" t="s">
        <v>23</v>
      </c>
      <c r="R4" s="61" t="s">
        <v>21</v>
      </c>
      <c r="S4" s="61" t="s">
        <v>22</v>
      </c>
      <c r="T4" s="61" t="s">
        <v>18</v>
      </c>
      <c r="U4" s="61" t="s">
        <v>19</v>
      </c>
      <c r="V4" s="61" t="s">
        <v>20</v>
      </c>
      <c r="W4" s="61" t="s">
        <v>17</v>
      </c>
      <c r="X4" s="61" t="s">
        <v>16</v>
      </c>
      <c r="Y4" s="61" t="s">
        <v>15</v>
      </c>
      <c r="Z4" s="61" t="s">
        <v>14</v>
      </c>
      <c r="AA4" s="61" t="s">
        <v>13</v>
      </c>
      <c r="AB4" s="61" t="s">
        <v>11</v>
      </c>
      <c r="AC4" s="61" t="s">
        <v>12</v>
      </c>
      <c r="AD4" s="61" t="s">
        <v>5</v>
      </c>
      <c r="AE4" s="61" t="s">
        <v>3</v>
      </c>
      <c r="AF4" s="61" t="s">
        <v>6</v>
      </c>
      <c r="AG4" s="61" t="s">
        <v>7</v>
      </c>
      <c r="AH4" s="61" t="s">
        <v>2</v>
      </c>
      <c r="AI4" s="61" t="s">
        <v>8</v>
      </c>
      <c r="AJ4" s="61" t="s">
        <v>4</v>
      </c>
      <c r="AK4" s="61" t="s">
        <v>9</v>
      </c>
      <c r="AL4" s="61" t="s">
        <v>10</v>
      </c>
      <c r="AM4" s="61" t="s">
        <v>1</v>
      </c>
    </row>
    <row r="5" spans="2:39" ht="12" customHeight="1">
      <c r="B5" s="107"/>
      <c r="C5" s="108" t="s">
        <v>276</v>
      </c>
      <c r="D5" s="115" t="s">
        <v>276</v>
      </c>
      <c r="E5" s="115" t="s">
        <v>276</v>
      </c>
      <c r="F5" s="115" t="s">
        <v>276</v>
      </c>
      <c r="G5" s="115" t="s">
        <v>276</v>
      </c>
      <c r="H5" s="108" t="s">
        <v>276</v>
      </c>
      <c r="I5" s="115" t="s">
        <v>276</v>
      </c>
      <c r="J5" s="115" t="s">
        <v>276</v>
      </c>
      <c r="K5" s="115" t="s">
        <v>276</v>
      </c>
      <c r="L5" s="115" t="s">
        <v>276</v>
      </c>
      <c r="M5" s="115" t="s">
        <v>276</v>
      </c>
      <c r="N5" s="115" t="s">
        <v>276</v>
      </c>
      <c r="O5" s="115" t="s">
        <v>276</v>
      </c>
      <c r="P5" s="115" t="s">
        <v>276</v>
      </c>
      <c r="Q5" s="115" t="s">
        <v>276</v>
      </c>
      <c r="R5" s="115" t="s">
        <v>276</v>
      </c>
      <c r="S5" s="115" t="s">
        <v>276</v>
      </c>
      <c r="T5" s="115" t="s">
        <v>276</v>
      </c>
      <c r="U5" s="115" t="s">
        <v>276</v>
      </c>
      <c r="V5" s="115" t="s">
        <v>276</v>
      </c>
      <c r="W5" s="115" t="s">
        <v>276</v>
      </c>
      <c r="X5" s="115" t="s">
        <v>276</v>
      </c>
      <c r="Y5" s="115" t="s">
        <v>276</v>
      </c>
      <c r="Z5" s="115" t="s">
        <v>276</v>
      </c>
      <c r="AA5" s="115" t="s">
        <v>276</v>
      </c>
      <c r="AB5" s="115" t="s">
        <v>276</v>
      </c>
      <c r="AC5" s="115" t="s">
        <v>276</v>
      </c>
      <c r="AD5" s="115" t="s">
        <v>276</v>
      </c>
      <c r="AE5" s="115" t="s">
        <v>276</v>
      </c>
      <c r="AF5" s="115" t="s">
        <v>276</v>
      </c>
      <c r="AG5" s="115" t="s">
        <v>276</v>
      </c>
      <c r="AH5" s="115" t="s">
        <v>276</v>
      </c>
      <c r="AI5" s="115" t="s">
        <v>276</v>
      </c>
      <c r="AJ5" s="115" t="s">
        <v>276</v>
      </c>
      <c r="AK5" s="115" t="s">
        <v>276</v>
      </c>
      <c r="AL5" s="115" t="s">
        <v>276</v>
      </c>
      <c r="AM5" s="115" t="s">
        <v>276</v>
      </c>
    </row>
    <row r="6" spans="2:39" ht="12" customHeight="1" thickBot="1">
      <c r="B6" s="111"/>
      <c r="C6" s="112"/>
      <c r="D6" s="114"/>
      <c r="E6" s="114"/>
      <c r="F6" s="114"/>
      <c r="G6" s="114"/>
      <c r="H6" s="110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</row>
    <row r="7" spans="2:33" ht="13.5" customHeight="1">
      <c r="B7" s="66" t="s">
        <v>167</v>
      </c>
      <c r="C7" s="67"/>
      <c r="D7" s="69"/>
      <c r="E7" s="69"/>
      <c r="F7" s="69"/>
      <c r="G7" s="69"/>
      <c r="H7" s="6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AG7" s="137"/>
    </row>
    <row r="8" spans="2:39" ht="12.75" customHeight="1">
      <c r="B8" s="30" t="s">
        <v>168</v>
      </c>
      <c r="C8" s="49">
        <v>461.3</v>
      </c>
      <c r="D8" s="50">
        <v>464.2</v>
      </c>
      <c r="E8" s="50">
        <v>1862.75</v>
      </c>
      <c r="F8" s="50">
        <v>461.1</v>
      </c>
      <c r="G8" s="50">
        <v>458.93</v>
      </c>
      <c r="H8" s="49">
        <v>469.2</v>
      </c>
      <c r="I8" s="50">
        <v>474.3</v>
      </c>
      <c r="J8" s="50">
        <v>1918.8000000000002</v>
      </c>
      <c r="K8" s="50">
        <v>472.9</v>
      </c>
      <c r="L8" s="50">
        <v>449.4</v>
      </c>
      <c r="M8" s="50">
        <v>487.1</v>
      </c>
      <c r="N8" s="50">
        <v>509.4</v>
      </c>
      <c r="O8" s="50">
        <v>2026.8999999999999</v>
      </c>
      <c r="P8" s="50">
        <v>503.8</v>
      </c>
      <c r="Q8" s="50">
        <v>515.2</v>
      </c>
      <c r="R8" s="50">
        <v>506.79999999999995</v>
      </c>
      <c r="S8" s="50">
        <v>501</v>
      </c>
      <c r="T8" s="50">
        <v>1876</v>
      </c>
      <c r="U8" s="50">
        <v>440.4</v>
      </c>
      <c r="V8" s="50">
        <v>475.2</v>
      </c>
      <c r="W8" s="50">
        <v>481.9</v>
      </c>
      <c r="X8" s="50">
        <v>478.5</v>
      </c>
      <c r="Y8" s="50">
        <v>1890.5</v>
      </c>
      <c r="Z8" s="50">
        <v>483.1</v>
      </c>
      <c r="AA8" s="50">
        <v>481.19</v>
      </c>
      <c r="AB8" s="50">
        <v>483.5</v>
      </c>
      <c r="AC8" s="50">
        <v>442.7</v>
      </c>
      <c r="AD8" s="50">
        <v>1607.5000000000002</v>
      </c>
      <c r="AE8" s="50">
        <v>403.2</v>
      </c>
      <c r="AF8" s="50">
        <v>396.5</v>
      </c>
      <c r="AG8" s="50">
        <v>400.6</v>
      </c>
      <c r="AH8" s="50">
        <v>407.2</v>
      </c>
      <c r="AI8" s="50">
        <v>1616.4</v>
      </c>
      <c r="AJ8" s="50">
        <v>409.1</v>
      </c>
      <c r="AK8" s="50">
        <v>400.3</v>
      </c>
      <c r="AL8" s="50">
        <v>400.9</v>
      </c>
      <c r="AM8" s="50">
        <v>406.1</v>
      </c>
    </row>
    <row r="9" spans="2:39" ht="12.75" customHeight="1">
      <c r="B9" s="30" t="s">
        <v>169</v>
      </c>
      <c r="C9" s="49">
        <v>313.9</v>
      </c>
      <c r="D9" s="50">
        <v>323.5</v>
      </c>
      <c r="E9" s="50">
        <v>1315.19</v>
      </c>
      <c r="F9" s="50">
        <v>334.6</v>
      </c>
      <c r="G9" s="50">
        <v>324.99</v>
      </c>
      <c r="H9" s="49">
        <v>327.2</v>
      </c>
      <c r="I9" s="50">
        <v>328.3</v>
      </c>
      <c r="J9" s="50">
        <v>1400.6</v>
      </c>
      <c r="K9" s="50">
        <v>346.6</v>
      </c>
      <c r="L9" s="50">
        <v>346</v>
      </c>
      <c r="M9" s="50">
        <v>348.7</v>
      </c>
      <c r="N9" s="50">
        <v>359.3</v>
      </c>
      <c r="O9" s="50">
        <v>1454</v>
      </c>
      <c r="P9" s="50">
        <v>365.7</v>
      </c>
      <c r="Q9" s="50">
        <v>358.9</v>
      </c>
      <c r="R9" s="50">
        <v>362.2</v>
      </c>
      <c r="S9" s="50">
        <v>367.2</v>
      </c>
      <c r="T9" s="50">
        <v>1457.4</v>
      </c>
      <c r="U9" s="50">
        <v>367.6</v>
      </c>
      <c r="V9" s="50">
        <v>361.4</v>
      </c>
      <c r="W9" s="50">
        <v>361.6</v>
      </c>
      <c r="X9" s="50">
        <v>366.8</v>
      </c>
      <c r="Y9" s="50">
        <v>1550.5</v>
      </c>
      <c r="Z9" s="50">
        <v>383.8</v>
      </c>
      <c r="AA9" s="50">
        <v>386.8</v>
      </c>
      <c r="AB9" s="50">
        <v>387.2</v>
      </c>
      <c r="AC9" s="50">
        <v>392.7</v>
      </c>
      <c r="AD9" s="50">
        <v>1607.5000000000002</v>
      </c>
      <c r="AE9" s="50">
        <v>403.2</v>
      </c>
      <c r="AF9" s="50">
        <v>396.5</v>
      </c>
      <c r="AG9" s="50">
        <v>400.6</v>
      </c>
      <c r="AH9" s="50">
        <v>407.2</v>
      </c>
      <c r="AI9" s="50">
        <v>1616.4</v>
      </c>
      <c r="AJ9" s="50">
        <v>409.1</v>
      </c>
      <c r="AK9" s="50">
        <v>400.3</v>
      </c>
      <c r="AL9" s="50">
        <v>400.9</v>
      </c>
      <c r="AM9" s="50">
        <v>406.1</v>
      </c>
    </row>
    <row r="10" spans="2:39" ht="12.75" customHeight="1">
      <c r="B10" s="30" t="s">
        <v>170</v>
      </c>
      <c r="C10" s="49">
        <v>147.4</v>
      </c>
      <c r="D10" s="50">
        <v>140.7</v>
      </c>
      <c r="E10" s="50">
        <v>548.44</v>
      </c>
      <c r="F10" s="50">
        <v>126.42</v>
      </c>
      <c r="G10" s="50">
        <v>133.94</v>
      </c>
      <c r="H10" s="49">
        <v>142</v>
      </c>
      <c r="I10" s="50">
        <v>146</v>
      </c>
      <c r="J10" s="50">
        <v>518.5</v>
      </c>
      <c r="K10" s="50">
        <v>126.3</v>
      </c>
      <c r="L10" s="50">
        <v>103.5</v>
      </c>
      <c r="M10" s="50">
        <v>138.4</v>
      </c>
      <c r="N10" s="50">
        <v>150.3</v>
      </c>
      <c r="O10" s="50">
        <v>572.8</v>
      </c>
      <c r="P10" s="50">
        <v>138.1</v>
      </c>
      <c r="Q10" s="50">
        <v>156.3</v>
      </c>
      <c r="R10" s="50">
        <v>144.6</v>
      </c>
      <c r="S10" s="50">
        <v>133.8</v>
      </c>
      <c r="T10" s="50">
        <v>418.6</v>
      </c>
      <c r="U10" s="50">
        <v>72.8</v>
      </c>
      <c r="V10" s="50">
        <v>113.8</v>
      </c>
      <c r="W10" s="50">
        <v>120.30000000000001</v>
      </c>
      <c r="X10" s="50">
        <v>111.69999999999999</v>
      </c>
      <c r="Y10" s="50">
        <v>340</v>
      </c>
      <c r="Z10" s="50">
        <v>99.30000000000001</v>
      </c>
      <c r="AA10" s="50">
        <v>94.4</v>
      </c>
      <c r="AB10" s="50">
        <v>96.3</v>
      </c>
      <c r="AC10" s="50">
        <v>50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</row>
    <row r="11" spans="2:39" ht="12.75" customHeight="1">
      <c r="B11" s="30" t="s">
        <v>171</v>
      </c>
      <c r="C11" s="49">
        <v>611.5</v>
      </c>
      <c r="D11" s="50">
        <v>718.4</v>
      </c>
      <c r="E11" s="50">
        <v>2673.92</v>
      </c>
      <c r="F11" s="50">
        <v>730.64</v>
      </c>
      <c r="G11" s="50">
        <v>664.38</v>
      </c>
      <c r="H11" s="49">
        <v>567</v>
      </c>
      <c r="I11" s="50">
        <v>711.9</v>
      </c>
      <c r="J11" s="50">
        <v>2540.4</v>
      </c>
      <c r="K11" s="50">
        <v>692</v>
      </c>
      <c r="L11" s="50">
        <v>581.9</v>
      </c>
      <c r="M11" s="50">
        <v>596.4</v>
      </c>
      <c r="N11" s="50">
        <v>670</v>
      </c>
      <c r="O11" s="50">
        <v>2564.4</v>
      </c>
      <c r="P11" s="50">
        <v>664.5</v>
      </c>
      <c r="Q11" s="50">
        <v>612.5</v>
      </c>
      <c r="R11" s="50">
        <v>602.1</v>
      </c>
      <c r="S11" s="50">
        <v>685.2</v>
      </c>
      <c r="T11" s="50">
        <v>2627.2</v>
      </c>
      <c r="U11" s="50">
        <v>691.5</v>
      </c>
      <c r="V11" s="50">
        <v>581.6</v>
      </c>
      <c r="W11" s="50">
        <v>650.4</v>
      </c>
      <c r="X11" s="50">
        <v>703.7</v>
      </c>
      <c r="Y11" s="50">
        <v>2691.8</v>
      </c>
      <c r="Z11" s="50">
        <v>736.8</v>
      </c>
      <c r="AA11" s="50">
        <v>618.6</v>
      </c>
      <c r="AB11" s="50">
        <v>603.9</v>
      </c>
      <c r="AC11" s="50">
        <v>732.5</v>
      </c>
      <c r="AD11" s="50">
        <v>2709.7</v>
      </c>
      <c r="AE11" s="50">
        <v>706.2</v>
      </c>
      <c r="AF11" s="50">
        <v>647.9</v>
      </c>
      <c r="AG11" s="50">
        <v>625.1</v>
      </c>
      <c r="AH11" s="50">
        <v>730.5</v>
      </c>
      <c r="AI11" s="50">
        <v>2713.1</v>
      </c>
      <c r="AJ11" s="50">
        <v>725.4</v>
      </c>
      <c r="AK11" s="50">
        <v>668.7</v>
      </c>
      <c r="AL11" s="50">
        <v>594.6</v>
      </c>
      <c r="AM11" s="50">
        <v>724.4</v>
      </c>
    </row>
    <row r="12" spans="2:39" ht="12.75" customHeight="1">
      <c r="B12" s="30" t="s">
        <v>169</v>
      </c>
      <c r="C12" s="49">
        <v>558.6</v>
      </c>
      <c r="D12" s="50">
        <v>673.6</v>
      </c>
      <c r="E12" s="50">
        <v>2523.78</v>
      </c>
      <c r="F12" s="50">
        <v>684.04</v>
      </c>
      <c r="G12" s="50">
        <v>626.64</v>
      </c>
      <c r="H12" s="49">
        <v>532.8</v>
      </c>
      <c r="I12" s="50">
        <v>680.3</v>
      </c>
      <c r="J12" s="50">
        <v>2481.5</v>
      </c>
      <c r="K12" s="50">
        <v>670.1</v>
      </c>
      <c r="L12" s="50">
        <v>569.6</v>
      </c>
      <c r="M12" s="50">
        <v>584.5</v>
      </c>
      <c r="N12" s="50">
        <v>657.3</v>
      </c>
      <c r="O12" s="50">
        <v>2512.7999999999997</v>
      </c>
      <c r="P12" s="50">
        <v>651.5</v>
      </c>
      <c r="Q12" s="50">
        <v>600.8</v>
      </c>
      <c r="R12" s="50">
        <v>588.7</v>
      </c>
      <c r="S12" s="50">
        <v>671.8</v>
      </c>
      <c r="T12" s="50">
        <v>2569.2</v>
      </c>
      <c r="U12" s="50">
        <v>677.2</v>
      </c>
      <c r="V12" s="50">
        <v>566.9</v>
      </c>
      <c r="W12" s="50">
        <v>635.9</v>
      </c>
      <c r="X12" s="50">
        <v>689.5</v>
      </c>
      <c r="Y12" s="50">
        <v>2666.9</v>
      </c>
      <c r="Z12" s="50">
        <v>721.8</v>
      </c>
      <c r="AA12" s="50">
        <v>608.7</v>
      </c>
      <c r="AB12" s="50">
        <v>603.9</v>
      </c>
      <c r="AC12" s="50">
        <v>732.5</v>
      </c>
      <c r="AD12" s="50">
        <v>2709.7</v>
      </c>
      <c r="AE12" s="50">
        <v>706.2</v>
      </c>
      <c r="AF12" s="50">
        <v>647.9</v>
      </c>
      <c r="AG12" s="50">
        <v>625.1</v>
      </c>
      <c r="AH12" s="50">
        <v>730.5</v>
      </c>
      <c r="AI12" s="50">
        <v>2713.1</v>
      </c>
      <c r="AJ12" s="50">
        <v>725.4</v>
      </c>
      <c r="AK12" s="50">
        <v>668.7</v>
      </c>
      <c r="AL12" s="50">
        <v>594.6</v>
      </c>
      <c r="AM12" s="50">
        <v>724.4</v>
      </c>
    </row>
    <row r="13" spans="2:39" ht="12.75" customHeight="1">
      <c r="B13" s="30" t="s">
        <v>33</v>
      </c>
      <c r="C13" s="49">
        <v>52.9</v>
      </c>
      <c r="D13" s="50">
        <v>44.8</v>
      </c>
      <c r="E13" s="50">
        <v>150.13</v>
      </c>
      <c r="F13" s="50">
        <v>46.6</v>
      </c>
      <c r="G13" s="50">
        <v>37.73</v>
      </c>
      <c r="H13" s="49">
        <v>34.2</v>
      </c>
      <c r="I13" s="50">
        <v>31.6</v>
      </c>
      <c r="J13" s="50">
        <v>58.800000000000004</v>
      </c>
      <c r="K13" s="50">
        <v>21.9</v>
      </c>
      <c r="L13" s="50">
        <v>12.3</v>
      </c>
      <c r="M13" s="50">
        <v>12</v>
      </c>
      <c r="N13" s="50">
        <v>12.6</v>
      </c>
      <c r="O13" s="50">
        <v>51.5</v>
      </c>
      <c r="P13" s="50">
        <v>13</v>
      </c>
      <c r="Q13" s="50">
        <v>11.7</v>
      </c>
      <c r="R13" s="50">
        <v>13.4</v>
      </c>
      <c r="S13" s="50">
        <v>13.4</v>
      </c>
      <c r="T13" s="50">
        <v>58</v>
      </c>
      <c r="U13" s="50">
        <v>14.3</v>
      </c>
      <c r="V13" s="50">
        <v>14.7</v>
      </c>
      <c r="W13" s="50">
        <v>14.5</v>
      </c>
      <c r="X13" s="50">
        <v>14.2</v>
      </c>
      <c r="Y13" s="50">
        <v>24.9</v>
      </c>
      <c r="Z13" s="50">
        <v>15</v>
      </c>
      <c r="AA13" s="50">
        <v>9.9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</row>
    <row r="14" spans="2:39" ht="13.5" customHeight="1" thickBot="1">
      <c r="B14" s="62" t="s">
        <v>174</v>
      </c>
      <c r="C14" s="82">
        <v>1072.8</v>
      </c>
      <c r="D14" s="83">
        <v>1182.6</v>
      </c>
      <c r="E14" s="83">
        <v>4536.7</v>
      </c>
      <c r="F14" s="83">
        <v>1191.7</v>
      </c>
      <c r="G14" s="83">
        <v>1123.21</v>
      </c>
      <c r="H14" s="82">
        <v>1036.2</v>
      </c>
      <c r="I14" s="83">
        <v>1186.3</v>
      </c>
      <c r="J14" s="83">
        <v>4458.5</v>
      </c>
      <c r="K14" s="83">
        <v>1164.9</v>
      </c>
      <c r="L14" s="83">
        <v>1031.3</v>
      </c>
      <c r="M14" s="83">
        <v>1083.5</v>
      </c>
      <c r="N14" s="83">
        <v>1178.9</v>
      </c>
      <c r="O14" s="83">
        <v>4591.3</v>
      </c>
      <c r="P14" s="83">
        <v>1168.2</v>
      </c>
      <c r="Q14" s="83">
        <v>1127.7</v>
      </c>
      <c r="R14" s="83">
        <v>1108.9</v>
      </c>
      <c r="S14" s="83">
        <v>1186.2</v>
      </c>
      <c r="T14" s="83">
        <v>4503.1</v>
      </c>
      <c r="U14" s="83">
        <v>1131.8</v>
      </c>
      <c r="V14" s="83">
        <v>1056.8</v>
      </c>
      <c r="W14" s="83">
        <v>1132.3</v>
      </c>
      <c r="X14" s="83">
        <v>1182.2</v>
      </c>
      <c r="Y14" s="83">
        <v>4582.29</v>
      </c>
      <c r="Z14" s="83">
        <v>1219.9</v>
      </c>
      <c r="AA14" s="83">
        <v>1099.8</v>
      </c>
      <c r="AB14" s="83">
        <v>1087.4</v>
      </c>
      <c r="AC14" s="83">
        <v>1175.2</v>
      </c>
      <c r="AD14" s="83">
        <v>4317.2</v>
      </c>
      <c r="AE14" s="83">
        <v>1109.4</v>
      </c>
      <c r="AF14" s="83">
        <v>1044.4</v>
      </c>
      <c r="AG14" s="83">
        <v>1025.7</v>
      </c>
      <c r="AH14" s="83">
        <v>1137.7</v>
      </c>
      <c r="AI14" s="83">
        <v>4329.5</v>
      </c>
      <c r="AJ14" s="83">
        <v>1134.5</v>
      </c>
      <c r="AK14" s="83">
        <v>1069</v>
      </c>
      <c r="AL14" s="83">
        <v>995.5</v>
      </c>
      <c r="AM14" s="83">
        <v>1130.5</v>
      </c>
    </row>
    <row r="15" spans="2:39" ht="12.75" customHeight="1">
      <c r="B15" s="30"/>
      <c r="C15" s="51"/>
      <c r="D15" s="52"/>
      <c r="E15" s="52"/>
      <c r="F15" s="52"/>
      <c r="G15" s="52"/>
      <c r="H15" s="51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</row>
    <row r="16" spans="2:39" ht="13.5" customHeight="1" thickBot="1">
      <c r="B16" s="62" t="s">
        <v>172</v>
      </c>
      <c r="C16" s="82"/>
      <c r="D16" s="83"/>
      <c r="E16" s="83"/>
      <c r="F16" s="83"/>
      <c r="G16" s="83"/>
      <c r="H16" s="82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2:39" ht="12.75" customHeight="1">
      <c r="B17" s="30" t="s">
        <v>168</v>
      </c>
      <c r="C17" s="49">
        <v>5134</v>
      </c>
      <c r="D17" s="50">
        <v>9413.6</v>
      </c>
      <c r="E17" s="50">
        <v>25291.24</v>
      </c>
      <c r="F17" s="50">
        <v>7603.59</v>
      </c>
      <c r="G17" s="50">
        <v>4298</v>
      </c>
      <c r="H17" s="49">
        <v>5079</v>
      </c>
      <c r="I17" s="50">
        <v>8311</v>
      </c>
      <c r="J17" s="50">
        <v>22894.8</v>
      </c>
      <c r="K17" s="50">
        <v>6920.5</v>
      </c>
      <c r="L17" s="50">
        <v>4003.9</v>
      </c>
      <c r="M17" s="50">
        <v>4410.1</v>
      </c>
      <c r="N17" s="50">
        <v>7560.3</v>
      </c>
      <c r="O17" s="50">
        <v>21653.3</v>
      </c>
      <c r="P17" s="50">
        <v>6184.3</v>
      </c>
      <c r="Q17" s="50">
        <v>3661.5</v>
      </c>
      <c r="R17" s="50">
        <v>4496.7</v>
      </c>
      <c r="S17" s="50">
        <v>7310.8</v>
      </c>
      <c r="T17" s="50">
        <v>17357.7</v>
      </c>
      <c r="U17" s="50">
        <v>6469.6</v>
      </c>
      <c r="V17" s="50">
        <v>3284.3</v>
      </c>
      <c r="W17" s="50">
        <v>3078.2</v>
      </c>
      <c r="X17" s="50">
        <v>4525.6</v>
      </c>
      <c r="Y17" s="50">
        <v>15005.6</v>
      </c>
      <c r="Z17" s="50">
        <v>4132</v>
      </c>
      <c r="AA17" s="50">
        <v>2731.4</v>
      </c>
      <c r="AB17" s="50">
        <v>2964.5</v>
      </c>
      <c r="AC17" s="50">
        <v>5177.7</v>
      </c>
      <c r="AD17" s="50">
        <v>13756.4</v>
      </c>
      <c r="AE17" s="50">
        <v>4070.1</v>
      </c>
      <c r="AF17" s="50">
        <v>2315.2</v>
      </c>
      <c r="AG17" s="50">
        <v>2698.2</v>
      </c>
      <c r="AH17" s="50">
        <v>4672.9</v>
      </c>
      <c r="AI17" s="50">
        <v>13166.8</v>
      </c>
      <c r="AJ17" s="50">
        <v>3871.4</v>
      </c>
      <c r="AK17" s="50">
        <v>2320.7</v>
      </c>
      <c r="AL17" s="50">
        <v>2588.5</v>
      </c>
      <c r="AM17" s="50">
        <v>4386.2</v>
      </c>
    </row>
    <row r="18" spans="2:39" ht="12.75" customHeight="1">
      <c r="B18" s="30" t="s">
        <v>173</v>
      </c>
      <c r="C18" s="131">
        <v>715.7</v>
      </c>
      <c r="D18" s="131">
        <v>998</v>
      </c>
      <c r="E18" s="131">
        <v>2185.69</v>
      </c>
      <c r="F18" s="131">
        <v>602.97</v>
      </c>
      <c r="G18" s="131">
        <v>452</v>
      </c>
      <c r="H18" s="49">
        <v>482</v>
      </c>
      <c r="I18" s="50">
        <v>649</v>
      </c>
      <c r="J18" s="50">
        <v>2510.3100000000004</v>
      </c>
      <c r="K18" s="50">
        <v>560.6</v>
      </c>
      <c r="L18" s="50">
        <v>614.2</v>
      </c>
      <c r="M18" s="50">
        <v>571.31</v>
      </c>
      <c r="N18" s="50">
        <v>764.2</v>
      </c>
      <c r="O18" s="50">
        <v>2311</v>
      </c>
      <c r="P18" s="50">
        <v>647.8</v>
      </c>
      <c r="Q18" s="50">
        <v>639.3</v>
      </c>
      <c r="R18" s="50">
        <v>501.5</v>
      </c>
      <c r="S18" s="50">
        <v>522.4</v>
      </c>
      <c r="T18" s="50">
        <v>1759.5</v>
      </c>
      <c r="U18" s="50">
        <v>488.1</v>
      </c>
      <c r="V18" s="50">
        <v>362.7</v>
      </c>
      <c r="W18" s="50">
        <v>444.1</v>
      </c>
      <c r="X18" s="50">
        <v>464.7</v>
      </c>
      <c r="Y18" s="50">
        <v>1382.8</v>
      </c>
      <c r="Z18" s="50">
        <v>356</v>
      </c>
      <c r="AA18" s="50">
        <v>306.2</v>
      </c>
      <c r="AB18" s="50">
        <v>271.4</v>
      </c>
      <c r="AC18" s="50">
        <v>449.2</v>
      </c>
      <c r="AD18" s="50">
        <v>323.7</v>
      </c>
      <c r="AE18" s="50">
        <v>211</v>
      </c>
      <c r="AF18" s="50">
        <v>39.7</v>
      </c>
      <c r="AG18" s="50">
        <v>24.1</v>
      </c>
      <c r="AH18" s="50">
        <v>48.9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</row>
    <row r="19" spans="2:39" ht="12.75" customHeight="1">
      <c r="B19" s="30" t="s">
        <v>171</v>
      </c>
      <c r="C19" s="49">
        <v>308.2</v>
      </c>
      <c r="D19" s="50">
        <v>490.9</v>
      </c>
      <c r="E19" s="50">
        <v>1495.92</v>
      </c>
      <c r="F19" s="50">
        <v>418.84</v>
      </c>
      <c r="G19" s="50">
        <v>296</v>
      </c>
      <c r="H19" s="49">
        <v>312</v>
      </c>
      <c r="I19" s="50">
        <v>469.1</v>
      </c>
      <c r="J19" s="50">
        <v>1371</v>
      </c>
      <c r="K19" s="50">
        <v>417.4</v>
      </c>
      <c r="L19" s="50">
        <v>243.6</v>
      </c>
      <c r="M19" s="50">
        <v>298.2</v>
      </c>
      <c r="N19" s="50">
        <v>411.8</v>
      </c>
      <c r="O19" s="50">
        <v>1295.2</v>
      </c>
      <c r="P19" s="50">
        <v>354.7</v>
      </c>
      <c r="Q19" s="50">
        <v>260.8</v>
      </c>
      <c r="R19" s="50">
        <v>285.1</v>
      </c>
      <c r="S19" s="50">
        <v>394.6</v>
      </c>
      <c r="T19" s="50">
        <v>1251.7</v>
      </c>
      <c r="U19" s="50">
        <v>334.4</v>
      </c>
      <c r="V19" s="50">
        <v>271.6</v>
      </c>
      <c r="W19" s="50">
        <v>271.2</v>
      </c>
      <c r="X19" s="50">
        <v>374.6</v>
      </c>
      <c r="Y19" s="50">
        <v>1202.4</v>
      </c>
      <c r="Z19" s="50">
        <v>350.6</v>
      </c>
      <c r="AA19" s="50">
        <v>220.1</v>
      </c>
      <c r="AB19" s="50">
        <v>245.3</v>
      </c>
      <c r="AC19" s="50">
        <v>386.5</v>
      </c>
      <c r="AD19" s="50">
        <v>1156.1</v>
      </c>
      <c r="AE19" s="50">
        <v>335.5</v>
      </c>
      <c r="AF19" s="50">
        <v>215.9</v>
      </c>
      <c r="AG19" s="50">
        <v>232.7</v>
      </c>
      <c r="AH19" s="50">
        <v>372.1</v>
      </c>
      <c r="AI19" s="50">
        <v>1110.6</v>
      </c>
      <c r="AJ19" s="50">
        <v>326.1</v>
      </c>
      <c r="AK19" s="50">
        <v>210.5</v>
      </c>
      <c r="AL19" s="50">
        <v>206.9</v>
      </c>
      <c r="AM19" s="50">
        <v>367.1</v>
      </c>
    </row>
    <row r="20" spans="2:39" ht="13.5" customHeight="1">
      <c r="B20" s="66" t="s">
        <v>188</v>
      </c>
      <c r="C20" s="80">
        <v>5442.2</v>
      </c>
      <c r="D20" s="81">
        <v>9904.5</v>
      </c>
      <c r="E20" s="81">
        <v>26787.17</v>
      </c>
      <c r="F20" s="81">
        <v>8022.44</v>
      </c>
      <c r="G20" s="81">
        <v>4594</v>
      </c>
      <c r="H20" s="80">
        <v>5391</v>
      </c>
      <c r="I20" s="81">
        <v>8780</v>
      </c>
      <c r="J20" s="81">
        <v>24265.800000000003</v>
      </c>
      <c r="K20" s="81">
        <v>7337.9</v>
      </c>
      <c r="L20" s="81">
        <v>4247.5</v>
      </c>
      <c r="M20" s="81">
        <v>4708.3</v>
      </c>
      <c r="N20" s="81">
        <v>7972.1</v>
      </c>
      <c r="O20" s="81">
        <v>22948.5</v>
      </c>
      <c r="P20" s="81">
        <v>6539</v>
      </c>
      <c r="Q20" s="81">
        <v>3922.3</v>
      </c>
      <c r="R20" s="81">
        <v>4781.8</v>
      </c>
      <c r="S20" s="81">
        <v>7705.400000000001</v>
      </c>
      <c r="T20" s="81">
        <v>18609.4</v>
      </c>
      <c r="U20" s="81">
        <v>6804</v>
      </c>
      <c r="V20" s="81">
        <v>3555.8</v>
      </c>
      <c r="W20" s="81">
        <v>3349.4</v>
      </c>
      <c r="X20" s="81">
        <v>4900.2</v>
      </c>
      <c r="Y20" s="81">
        <v>16208.1</v>
      </c>
      <c r="Z20" s="81">
        <v>4482.6</v>
      </c>
      <c r="AA20" s="81">
        <v>2951.5</v>
      </c>
      <c r="AB20" s="81">
        <v>3209.8</v>
      </c>
      <c r="AC20" s="81">
        <v>5564.2</v>
      </c>
      <c r="AD20" s="81">
        <v>14912.5</v>
      </c>
      <c r="AE20" s="81">
        <v>4405.6</v>
      </c>
      <c r="AF20" s="81">
        <v>2531.1</v>
      </c>
      <c r="AG20" s="81">
        <v>2930.9</v>
      </c>
      <c r="AH20" s="81">
        <v>5045</v>
      </c>
      <c r="AI20" s="81">
        <v>14277.4</v>
      </c>
      <c r="AJ20" s="81">
        <v>4197.5</v>
      </c>
      <c r="AK20" s="81">
        <v>2531.2</v>
      </c>
      <c r="AL20" s="81">
        <v>2795.4</v>
      </c>
      <c r="AM20" s="81">
        <v>4753.3</v>
      </c>
    </row>
    <row r="21" spans="2:39" ht="12.75" customHeight="1">
      <c r="B21" s="30"/>
      <c r="C21" s="51"/>
      <c r="D21" s="52"/>
      <c r="E21" s="52"/>
      <c r="F21" s="52"/>
      <c r="G21" s="52"/>
      <c r="H21" s="51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</row>
    <row r="22" spans="2:39" ht="13.5" customHeight="1" thickBot="1">
      <c r="B22" s="62" t="s">
        <v>243</v>
      </c>
      <c r="C22" s="82"/>
      <c r="D22" s="83"/>
      <c r="E22" s="83"/>
      <c r="F22" s="83"/>
      <c r="G22" s="83"/>
      <c r="H22" s="8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</row>
    <row r="23" spans="2:39" ht="12.75" customHeight="1">
      <c r="B23" s="30" t="s">
        <v>169</v>
      </c>
      <c r="C23" s="131">
        <v>126.1</v>
      </c>
      <c r="D23" s="131">
        <v>192.4</v>
      </c>
      <c r="E23" s="131">
        <v>647.27</v>
      </c>
      <c r="F23" s="131">
        <v>180.3</v>
      </c>
      <c r="G23" s="131">
        <v>143.96</v>
      </c>
      <c r="H23" s="131">
        <v>127.4</v>
      </c>
      <c r="I23" s="131">
        <v>195.6</v>
      </c>
      <c r="J23" s="131">
        <v>660.1</v>
      </c>
      <c r="K23" s="131">
        <v>187.51</v>
      </c>
      <c r="L23" s="131">
        <v>117.23</v>
      </c>
      <c r="M23" s="131">
        <v>160.06</v>
      </c>
      <c r="N23" s="131">
        <v>195.26</v>
      </c>
      <c r="O23" s="131">
        <v>645.4</v>
      </c>
      <c r="P23" s="131">
        <v>171.2</v>
      </c>
      <c r="Q23" s="131">
        <v>143.5</v>
      </c>
      <c r="R23" s="131">
        <v>147.9</v>
      </c>
      <c r="S23" s="131">
        <v>182.8</v>
      </c>
      <c r="T23" s="50">
        <v>744.4</v>
      </c>
      <c r="U23" s="50">
        <v>192</v>
      </c>
      <c r="V23" s="50">
        <v>162.8</v>
      </c>
      <c r="W23" s="50">
        <v>166</v>
      </c>
      <c r="X23" s="50">
        <v>223.7</v>
      </c>
      <c r="Y23" s="50">
        <v>723.8</v>
      </c>
      <c r="Z23" s="50">
        <v>200.7</v>
      </c>
      <c r="AA23" s="50">
        <v>154.2</v>
      </c>
      <c r="AB23" s="50">
        <v>153</v>
      </c>
      <c r="AC23" s="50">
        <v>215.9</v>
      </c>
      <c r="AD23" s="50">
        <v>723.4</v>
      </c>
      <c r="AE23" s="50">
        <v>201.3</v>
      </c>
      <c r="AF23" s="50">
        <v>156.7</v>
      </c>
      <c r="AG23" s="50">
        <v>154.8</v>
      </c>
      <c r="AH23" s="50">
        <v>210.6</v>
      </c>
      <c r="AI23" s="50">
        <v>681.9</v>
      </c>
      <c r="AJ23" s="50">
        <v>200</v>
      </c>
      <c r="AK23" s="50">
        <v>149.7</v>
      </c>
      <c r="AL23" s="50">
        <v>132.2</v>
      </c>
      <c r="AM23" s="50">
        <v>200</v>
      </c>
    </row>
    <row r="24" spans="2:39" ht="12.75" customHeight="1">
      <c r="B24" s="30" t="s">
        <v>33</v>
      </c>
      <c r="C24" s="49">
        <v>52.6</v>
      </c>
      <c r="D24" s="50">
        <v>44.4</v>
      </c>
      <c r="E24" s="50">
        <v>148.54</v>
      </c>
      <c r="F24" s="50">
        <v>46.1</v>
      </c>
      <c r="G24" s="50">
        <v>37.7</v>
      </c>
      <c r="H24" s="49">
        <v>33.5</v>
      </c>
      <c r="I24" s="50">
        <v>31.2</v>
      </c>
      <c r="J24" s="50">
        <v>58.4</v>
      </c>
      <c r="K24" s="50">
        <v>21.6</v>
      </c>
      <c r="L24" s="50">
        <v>12.1</v>
      </c>
      <c r="M24" s="50">
        <v>12.3</v>
      </c>
      <c r="N24" s="50">
        <v>12.4</v>
      </c>
      <c r="O24" s="50">
        <v>50.599999999999994</v>
      </c>
      <c r="P24" s="50">
        <v>12.8</v>
      </c>
      <c r="Q24" s="50">
        <v>11.5</v>
      </c>
      <c r="R24" s="50">
        <v>13.1</v>
      </c>
      <c r="S24" s="50">
        <v>13.2</v>
      </c>
      <c r="T24" s="50">
        <v>55.9</v>
      </c>
      <c r="U24" s="50">
        <v>12.8</v>
      </c>
      <c r="V24" s="50">
        <v>14.4</v>
      </c>
      <c r="W24" s="50">
        <v>14.5</v>
      </c>
      <c r="X24" s="50">
        <v>14.2</v>
      </c>
      <c r="Y24" s="50">
        <v>24.9</v>
      </c>
      <c r="Z24" s="50">
        <v>15</v>
      </c>
      <c r="AA24" s="50">
        <v>9.9</v>
      </c>
      <c r="AB24" s="50" t="s">
        <v>28</v>
      </c>
      <c r="AC24" s="50" t="s">
        <v>28</v>
      </c>
      <c r="AD24" s="50" t="s">
        <v>28</v>
      </c>
      <c r="AE24" s="50" t="s">
        <v>28</v>
      </c>
      <c r="AF24" s="50" t="s">
        <v>28</v>
      </c>
      <c r="AG24" s="50" t="s">
        <v>28</v>
      </c>
      <c r="AH24" s="50" t="s">
        <v>28</v>
      </c>
      <c r="AI24" s="50" t="s">
        <v>28</v>
      </c>
      <c r="AJ24" s="50" t="s">
        <v>28</v>
      </c>
      <c r="AK24" s="50" t="s">
        <v>28</v>
      </c>
      <c r="AL24" s="50" t="s">
        <v>28</v>
      </c>
      <c r="AM24" s="50" t="s">
        <v>28</v>
      </c>
    </row>
    <row r="25" spans="2:39" ht="12.75" customHeight="1">
      <c r="B25" s="30"/>
      <c r="C25" s="49"/>
      <c r="D25" s="50"/>
      <c r="E25" s="50"/>
      <c r="F25" s="50"/>
      <c r="G25" s="50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ht="13.5" customHeight="1" thickBot="1">
      <c r="B26" s="62" t="s">
        <v>175</v>
      </c>
      <c r="C26" s="82"/>
      <c r="D26" s="83"/>
      <c r="E26" s="83"/>
      <c r="F26" s="83"/>
      <c r="G26" s="83"/>
      <c r="H26" s="82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2:40" ht="12.75" customHeight="1">
      <c r="B27" s="29" t="s">
        <v>176</v>
      </c>
      <c r="C27" s="54">
        <v>3419.1</v>
      </c>
      <c r="D27" s="55">
        <v>3837</v>
      </c>
      <c r="E27" s="55">
        <v>13714</v>
      </c>
      <c r="F27" s="55">
        <v>3673</v>
      </c>
      <c r="G27" s="55">
        <v>3488</v>
      </c>
      <c r="H27" s="54">
        <v>3334.4</v>
      </c>
      <c r="I27" s="55">
        <v>3219</v>
      </c>
      <c r="J27" s="55">
        <v>11527</v>
      </c>
      <c r="K27" s="55">
        <v>2968</v>
      </c>
      <c r="L27" s="55">
        <v>3020</v>
      </c>
      <c r="M27" s="55">
        <v>2837</v>
      </c>
      <c r="N27" s="55">
        <v>2702</v>
      </c>
      <c r="O27" s="55">
        <v>9329.6</v>
      </c>
      <c r="P27" s="55">
        <v>1862.6</v>
      </c>
      <c r="Q27" s="55">
        <v>2398</v>
      </c>
      <c r="R27" s="55">
        <v>2495</v>
      </c>
      <c r="S27" s="55">
        <v>2574</v>
      </c>
      <c r="T27" s="55">
        <v>96700</v>
      </c>
      <c r="U27" s="55">
        <v>2423</v>
      </c>
      <c r="V27" s="55">
        <v>2142.6</v>
      </c>
      <c r="W27" s="55">
        <v>2593.9</v>
      </c>
      <c r="X27" s="55">
        <v>2540.5</v>
      </c>
      <c r="Y27" s="55">
        <v>10849.6</v>
      </c>
      <c r="Z27" s="55">
        <v>2663.6</v>
      </c>
      <c r="AA27" s="55">
        <v>2245</v>
      </c>
      <c r="AB27" s="55">
        <v>2481</v>
      </c>
      <c r="AC27" s="55">
        <v>3460</v>
      </c>
      <c r="AD27" s="55">
        <v>11000</v>
      </c>
      <c r="AE27" s="55">
        <v>3105</v>
      </c>
      <c r="AF27" s="55">
        <v>2133</v>
      </c>
      <c r="AG27" s="55">
        <v>2763</v>
      </c>
      <c r="AH27" s="55">
        <v>2999</v>
      </c>
      <c r="AI27" s="55">
        <v>10915</v>
      </c>
      <c r="AJ27" s="55">
        <v>2862</v>
      </c>
      <c r="AK27" s="55">
        <v>2177</v>
      </c>
      <c r="AL27" s="55">
        <v>2743</v>
      </c>
      <c r="AM27" s="55">
        <v>3133</v>
      </c>
      <c r="AN27" s="188"/>
    </row>
    <row r="28" spans="2:40" ht="12.75" customHeight="1">
      <c r="B28" s="30" t="s">
        <v>177</v>
      </c>
      <c r="C28" s="54">
        <v>2602</v>
      </c>
      <c r="D28" s="55">
        <v>2982</v>
      </c>
      <c r="E28" s="55">
        <v>9656</v>
      </c>
      <c r="F28" s="55">
        <v>2540</v>
      </c>
      <c r="G28" s="55">
        <v>1889</v>
      </c>
      <c r="H28" s="54">
        <v>2517</v>
      </c>
      <c r="I28" s="55">
        <v>2709</v>
      </c>
      <c r="J28" s="55">
        <v>10248</v>
      </c>
      <c r="K28" s="55">
        <v>2539</v>
      </c>
      <c r="L28" s="55">
        <v>2429</v>
      </c>
      <c r="M28" s="55">
        <v>2623</v>
      </c>
      <c r="N28" s="55">
        <v>2657</v>
      </c>
      <c r="O28" s="55">
        <v>8155.1</v>
      </c>
      <c r="P28" s="55">
        <v>1774.1</v>
      </c>
      <c r="Q28" s="55">
        <v>2329</v>
      </c>
      <c r="R28" s="55">
        <v>2219</v>
      </c>
      <c r="S28" s="55">
        <v>1833</v>
      </c>
      <c r="T28" s="55">
        <v>8097.1</v>
      </c>
      <c r="U28" s="55">
        <v>1751</v>
      </c>
      <c r="V28" s="55">
        <v>1805</v>
      </c>
      <c r="W28" s="55">
        <v>2515.2</v>
      </c>
      <c r="X28" s="55">
        <v>2025.5</v>
      </c>
      <c r="Y28" s="55">
        <v>8733.7</v>
      </c>
      <c r="Z28" s="55">
        <v>1792.7</v>
      </c>
      <c r="AA28" s="55">
        <v>1885</v>
      </c>
      <c r="AB28" s="55">
        <v>2272</v>
      </c>
      <c r="AC28" s="55">
        <v>2784</v>
      </c>
      <c r="AD28" s="55">
        <v>9018</v>
      </c>
      <c r="AE28" s="55">
        <v>2589</v>
      </c>
      <c r="AF28" s="55">
        <v>1858</v>
      </c>
      <c r="AG28" s="55">
        <v>2432</v>
      </c>
      <c r="AH28" s="55">
        <v>2139</v>
      </c>
      <c r="AI28" s="55">
        <v>9335</v>
      </c>
      <c r="AJ28" s="55">
        <v>2032</v>
      </c>
      <c r="AK28" s="55">
        <v>1947</v>
      </c>
      <c r="AL28" s="55">
        <v>2498</v>
      </c>
      <c r="AM28" s="55">
        <v>2858</v>
      </c>
      <c r="AN28" s="189"/>
    </row>
    <row r="29" spans="2:40" ht="12.75" customHeight="1">
      <c r="B29" s="30" t="s">
        <v>34</v>
      </c>
      <c r="C29" s="54">
        <v>815</v>
      </c>
      <c r="D29" s="55">
        <v>505</v>
      </c>
      <c r="E29" s="55">
        <v>1715</v>
      </c>
      <c r="F29" s="55">
        <v>383</v>
      </c>
      <c r="G29" s="55">
        <v>470</v>
      </c>
      <c r="H29" s="54">
        <v>474.9</v>
      </c>
      <c r="I29" s="55">
        <v>387</v>
      </c>
      <c r="J29" s="55">
        <v>974</v>
      </c>
      <c r="K29" s="55">
        <v>380</v>
      </c>
      <c r="L29" s="55">
        <v>384</v>
      </c>
      <c r="M29" s="55">
        <v>210</v>
      </c>
      <c r="N29" s="55" t="s">
        <v>28</v>
      </c>
      <c r="O29" s="55" t="s">
        <v>28</v>
      </c>
      <c r="P29" s="55" t="s">
        <v>28</v>
      </c>
      <c r="Q29" s="55" t="s">
        <v>28</v>
      </c>
      <c r="R29" s="55" t="s">
        <v>28</v>
      </c>
      <c r="S29" s="55" t="s">
        <v>28</v>
      </c>
      <c r="T29" s="55" t="s">
        <v>28</v>
      </c>
      <c r="U29" s="55" t="s">
        <v>28</v>
      </c>
      <c r="V29" s="55" t="s">
        <v>28</v>
      </c>
      <c r="W29" s="55" t="s">
        <v>28</v>
      </c>
      <c r="X29" s="55" t="s">
        <v>28</v>
      </c>
      <c r="Y29" s="55" t="s">
        <v>28</v>
      </c>
      <c r="Z29" s="55" t="s">
        <v>28</v>
      </c>
      <c r="AA29" s="55" t="s">
        <v>28</v>
      </c>
      <c r="AB29" s="55" t="s">
        <v>28</v>
      </c>
      <c r="AC29" s="55" t="s">
        <v>28</v>
      </c>
      <c r="AD29" s="55" t="s">
        <v>28</v>
      </c>
      <c r="AE29" s="55" t="s">
        <v>28</v>
      </c>
      <c r="AF29" s="55" t="s">
        <v>28</v>
      </c>
      <c r="AG29" s="55" t="s">
        <v>28</v>
      </c>
      <c r="AH29" s="55" t="s">
        <v>28</v>
      </c>
      <c r="AI29" s="55" t="s">
        <v>28</v>
      </c>
      <c r="AJ29" s="55" t="s">
        <v>28</v>
      </c>
      <c r="AK29" s="55" t="s">
        <v>28</v>
      </c>
      <c r="AL29" s="55" t="s">
        <v>28</v>
      </c>
      <c r="AM29" s="55" t="s">
        <v>28</v>
      </c>
      <c r="AN29" s="188"/>
    </row>
    <row r="30" spans="2:39" ht="12.75" customHeight="1">
      <c r="B30" s="165"/>
      <c r="C30" s="54"/>
      <c r="D30" s="55"/>
      <c r="E30" s="55"/>
      <c r="F30" s="55"/>
      <c r="G30" s="55"/>
      <c r="H30" s="54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</row>
    <row r="31" spans="2:39" ht="13.5" customHeight="1" thickBot="1">
      <c r="B31" s="62" t="s">
        <v>178</v>
      </c>
      <c r="C31" s="84"/>
      <c r="D31" s="85"/>
      <c r="E31" s="85"/>
      <c r="F31" s="85"/>
      <c r="G31" s="85"/>
      <c r="H31" s="84"/>
      <c r="I31" s="86"/>
      <c r="J31" s="86"/>
      <c r="K31" s="86"/>
      <c r="L31" s="86"/>
      <c r="M31" s="86"/>
      <c r="N31" s="86"/>
      <c r="O31" s="86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</row>
    <row r="32" spans="2:39" ht="12.75" customHeight="1">
      <c r="B32" s="29" t="s">
        <v>179</v>
      </c>
      <c r="C32" s="54">
        <v>2051</v>
      </c>
      <c r="D32" s="55">
        <v>1056</v>
      </c>
      <c r="E32" s="55"/>
      <c r="F32" s="55">
        <v>2256</v>
      </c>
      <c r="G32" s="55">
        <v>2857.5000000000005</v>
      </c>
      <c r="H32" s="54">
        <v>1661.3000000000002</v>
      </c>
      <c r="I32" s="56">
        <v>879.2</v>
      </c>
      <c r="J32" s="56"/>
      <c r="K32" s="56">
        <v>2156</v>
      </c>
      <c r="L32" s="56">
        <v>2811</v>
      </c>
      <c r="M32" s="56">
        <v>1613</v>
      </c>
      <c r="N32" s="56">
        <v>907</v>
      </c>
      <c r="O32" s="56"/>
      <c r="P32" s="56">
        <v>1737</v>
      </c>
      <c r="Q32" s="56">
        <v>2770</v>
      </c>
      <c r="R32" s="56">
        <v>1796</v>
      </c>
      <c r="S32" s="56">
        <v>1253</v>
      </c>
      <c r="T32" s="56"/>
      <c r="U32" s="56">
        <v>2060</v>
      </c>
      <c r="V32" s="56">
        <v>2724</v>
      </c>
      <c r="W32" s="56">
        <v>2051</v>
      </c>
      <c r="X32" s="56">
        <v>1265</v>
      </c>
      <c r="Y32" s="56"/>
      <c r="Z32" s="56">
        <v>2092.4</v>
      </c>
      <c r="AA32" s="56">
        <v>2484.4</v>
      </c>
      <c r="AB32" s="56">
        <v>1783.1</v>
      </c>
      <c r="AC32" s="56">
        <v>1218</v>
      </c>
      <c r="AD32" s="56"/>
      <c r="AE32" s="56">
        <v>1787</v>
      </c>
      <c r="AF32" s="56">
        <v>1887</v>
      </c>
      <c r="AG32" s="56">
        <v>1457</v>
      </c>
      <c r="AH32" s="56">
        <v>667</v>
      </c>
      <c r="AI32" s="56"/>
      <c r="AJ32" s="56">
        <v>1515</v>
      </c>
      <c r="AK32" s="56">
        <v>1790</v>
      </c>
      <c r="AL32" s="56">
        <v>1160</v>
      </c>
      <c r="AM32" s="56">
        <v>289</v>
      </c>
    </row>
    <row r="33" spans="2:38" s="136" customFormat="1" ht="12.75" customHeight="1">
      <c r="B33" s="165"/>
      <c r="C33" s="54"/>
      <c r="D33" s="55"/>
      <c r="E33" s="55"/>
      <c r="F33" s="55"/>
      <c r="G33" s="55"/>
      <c r="H33" s="5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</row>
    <row r="34" spans="2:39" s="136" customFormat="1" ht="13.5" customHeight="1" thickBot="1">
      <c r="B34" s="62" t="s">
        <v>180</v>
      </c>
      <c r="C34" s="84"/>
      <c r="D34" s="85"/>
      <c r="E34" s="85"/>
      <c r="F34" s="85"/>
      <c r="G34" s="85"/>
      <c r="H34" s="84"/>
      <c r="I34" s="86"/>
      <c r="J34" s="86"/>
      <c r="K34" s="86"/>
      <c r="L34" s="86"/>
      <c r="M34" s="86"/>
      <c r="N34" s="86"/>
      <c r="O34" s="86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</row>
    <row r="35" spans="2:39" s="136" customFormat="1" ht="12.75" customHeight="1">
      <c r="B35" s="29" t="s">
        <v>181</v>
      </c>
      <c r="C35" s="49">
        <v>2136</v>
      </c>
      <c r="D35" s="50">
        <v>4219.6</v>
      </c>
      <c r="E35" s="50">
        <v>11645.31</v>
      </c>
      <c r="F35" s="50">
        <v>3294.8</v>
      </c>
      <c r="G35" s="50">
        <v>1968.4</v>
      </c>
      <c r="H35" s="49">
        <v>2441.5</v>
      </c>
      <c r="I35" s="53">
        <v>3940.7</v>
      </c>
      <c r="J35" s="53">
        <v>10858.6</v>
      </c>
      <c r="K35" s="53">
        <v>3443.5</v>
      </c>
      <c r="L35" s="53">
        <v>1876.8000000000002</v>
      </c>
      <c r="M35" s="53">
        <v>2050.2999999999997</v>
      </c>
      <c r="N35" s="53">
        <v>3488</v>
      </c>
      <c r="O35" s="53">
        <v>9822.7</v>
      </c>
      <c r="P35" s="53">
        <v>2861.5</v>
      </c>
      <c r="Q35" s="53">
        <v>1681.4000000000005</v>
      </c>
      <c r="R35" s="53">
        <v>2024</v>
      </c>
      <c r="S35" s="53">
        <v>3255.8</v>
      </c>
      <c r="T35" s="53">
        <v>9585.6</v>
      </c>
      <c r="U35" s="53">
        <v>2893.7000000000003</v>
      </c>
      <c r="V35" s="53">
        <v>1588.4</v>
      </c>
      <c r="W35" s="53">
        <v>1882.1</v>
      </c>
      <c r="X35" s="53">
        <v>3221.4</v>
      </c>
      <c r="Y35" s="53">
        <v>10128.400000000001</v>
      </c>
      <c r="Z35" s="53">
        <v>2605</v>
      </c>
      <c r="AA35" s="53">
        <v>1752.1</v>
      </c>
      <c r="AB35" s="53">
        <v>1870.3</v>
      </c>
      <c r="AC35" s="53">
        <v>3901</v>
      </c>
      <c r="AD35" s="53">
        <v>9923.599999999999</v>
      </c>
      <c r="AE35" s="53">
        <v>3076.1</v>
      </c>
      <c r="AF35" s="53">
        <v>1510.1</v>
      </c>
      <c r="AG35" s="53">
        <v>1730.1</v>
      </c>
      <c r="AH35" s="53">
        <v>3607.3</v>
      </c>
      <c r="AI35" s="53">
        <v>9451.9</v>
      </c>
      <c r="AJ35" s="53">
        <v>2781.8</v>
      </c>
      <c r="AK35" s="53">
        <v>1451.4</v>
      </c>
      <c r="AL35" s="53">
        <v>1696</v>
      </c>
      <c r="AM35" s="53">
        <v>3522.7</v>
      </c>
    </row>
    <row r="36" spans="2:38" s="136" customFormat="1" ht="12.75" customHeight="1">
      <c r="B36" s="134"/>
      <c r="C36" s="49"/>
      <c r="D36" s="50"/>
      <c r="E36" s="50"/>
      <c r="F36" s="50"/>
      <c r="G36" s="50"/>
      <c r="H36" s="49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</row>
    <row r="37" spans="2:39" s="136" customFormat="1" ht="13.5" customHeight="1" thickBot="1">
      <c r="B37" s="62" t="s">
        <v>182</v>
      </c>
      <c r="C37" s="87" t="s">
        <v>166</v>
      </c>
      <c r="D37" s="88" t="s">
        <v>166</v>
      </c>
      <c r="E37" s="88" t="s">
        <v>166</v>
      </c>
      <c r="F37" s="88" t="s">
        <v>166</v>
      </c>
      <c r="G37" s="88" t="s">
        <v>166</v>
      </c>
      <c r="H37" s="87" t="s">
        <v>166</v>
      </c>
      <c r="I37" s="88" t="s">
        <v>166</v>
      </c>
      <c r="J37" s="88" t="s">
        <v>166</v>
      </c>
      <c r="K37" s="88" t="s">
        <v>166</v>
      </c>
      <c r="L37" s="88" t="s">
        <v>166</v>
      </c>
      <c r="M37" s="88" t="s">
        <v>166</v>
      </c>
      <c r="N37" s="88" t="s">
        <v>166</v>
      </c>
      <c r="O37" s="88" t="s">
        <v>166</v>
      </c>
      <c r="P37" s="88" t="s">
        <v>166</v>
      </c>
      <c r="Q37" s="88" t="s">
        <v>166</v>
      </c>
      <c r="R37" s="88" t="s">
        <v>166</v>
      </c>
      <c r="S37" s="88" t="s">
        <v>166</v>
      </c>
      <c r="T37" s="88" t="s">
        <v>166</v>
      </c>
      <c r="U37" s="88" t="s">
        <v>166</v>
      </c>
      <c r="V37" s="88" t="s">
        <v>166</v>
      </c>
      <c r="W37" s="88" t="s">
        <v>166</v>
      </c>
      <c r="X37" s="88" t="s">
        <v>166</v>
      </c>
      <c r="Y37" s="88" t="s">
        <v>166</v>
      </c>
      <c r="Z37" s="88" t="s">
        <v>166</v>
      </c>
      <c r="AA37" s="88" t="s">
        <v>166</v>
      </c>
      <c r="AB37" s="88" t="s">
        <v>166</v>
      </c>
      <c r="AC37" s="88" t="s">
        <v>166</v>
      </c>
      <c r="AD37" s="88" t="s">
        <v>166</v>
      </c>
      <c r="AE37" s="88" t="s">
        <v>166</v>
      </c>
      <c r="AF37" s="88" t="s">
        <v>166</v>
      </c>
      <c r="AG37" s="88" t="s">
        <v>166</v>
      </c>
      <c r="AH37" s="88" t="s">
        <v>166</v>
      </c>
      <c r="AI37" s="88" t="s">
        <v>166</v>
      </c>
      <c r="AJ37" s="88" t="s">
        <v>166</v>
      </c>
      <c r="AK37" s="88" t="s">
        <v>166</v>
      </c>
      <c r="AL37" s="88" t="s">
        <v>166</v>
      </c>
      <c r="AM37" s="88" t="s">
        <v>166</v>
      </c>
    </row>
    <row r="38" spans="2:39" s="136" customFormat="1" ht="12.75" customHeight="1">
      <c r="B38" s="30" t="s">
        <v>169</v>
      </c>
      <c r="C38" s="49">
        <v>189</v>
      </c>
      <c r="D38" s="50">
        <v>208.7</v>
      </c>
      <c r="E38" s="50">
        <v>786.87</v>
      </c>
      <c r="F38" s="50">
        <v>219.59</v>
      </c>
      <c r="G38" s="50">
        <v>202.58</v>
      </c>
      <c r="H38" s="49">
        <v>148.5</v>
      </c>
      <c r="I38" s="50">
        <v>216.2</v>
      </c>
      <c r="J38" s="50">
        <v>763.5</v>
      </c>
      <c r="K38" s="50">
        <v>207.2</v>
      </c>
      <c r="L38" s="50">
        <v>177</v>
      </c>
      <c r="M38" s="50">
        <v>175.9</v>
      </c>
      <c r="N38" s="50">
        <v>203.4</v>
      </c>
      <c r="O38" s="50">
        <v>764.5</v>
      </c>
      <c r="P38" s="50">
        <v>207.1</v>
      </c>
      <c r="Q38" s="50">
        <v>203.8</v>
      </c>
      <c r="R38" s="50">
        <v>147</v>
      </c>
      <c r="S38" s="50">
        <v>206.6</v>
      </c>
      <c r="T38" s="50">
        <v>789.1</v>
      </c>
      <c r="U38" s="50">
        <v>214.5</v>
      </c>
      <c r="V38" s="50">
        <v>188.20000000000002</v>
      </c>
      <c r="W38" s="50">
        <v>183.7</v>
      </c>
      <c r="X38" s="50">
        <v>202.7</v>
      </c>
      <c r="Y38" s="50">
        <v>815.2</v>
      </c>
      <c r="Z38" s="50">
        <v>215.3</v>
      </c>
      <c r="AA38" s="50">
        <v>218.1</v>
      </c>
      <c r="AB38" s="50">
        <v>177.8</v>
      </c>
      <c r="AC38" s="50">
        <v>204</v>
      </c>
      <c r="AD38" s="50">
        <v>491.6</v>
      </c>
      <c r="AE38" s="50">
        <v>138.5</v>
      </c>
      <c r="AF38" s="50">
        <v>129.70000000000002</v>
      </c>
      <c r="AG38" s="50">
        <v>95.7</v>
      </c>
      <c r="AH38" s="50">
        <v>127.7</v>
      </c>
      <c r="AI38" s="50">
        <v>467.6</v>
      </c>
      <c r="AJ38" s="50">
        <v>123.5</v>
      </c>
      <c r="AK38" s="50">
        <v>126.7</v>
      </c>
      <c r="AL38" s="50">
        <v>84.4</v>
      </c>
      <c r="AM38" s="50">
        <v>133</v>
      </c>
    </row>
    <row r="39" spans="2:39" s="136" customFormat="1" ht="12.75" customHeight="1">
      <c r="B39" s="30" t="s">
        <v>170</v>
      </c>
      <c r="C39" s="49">
        <v>135.4</v>
      </c>
      <c r="D39" s="50">
        <v>139.7</v>
      </c>
      <c r="E39" s="50">
        <v>470.22</v>
      </c>
      <c r="F39" s="50">
        <v>109.45</v>
      </c>
      <c r="G39" s="50">
        <v>109.92</v>
      </c>
      <c r="H39" s="49">
        <v>121.2</v>
      </c>
      <c r="I39" s="50">
        <v>129.6</v>
      </c>
      <c r="J39" s="50">
        <v>554.9</v>
      </c>
      <c r="K39" s="50">
        <v>137.1</v>
      </c>
      <c r="L39" s="50">
        <v>121.3</v>
      </c>
      <c r="M39" s="50">
        <v>151.7</v>
      </c>
      <c r="N39" s="50">
        <v>144.8</v>
      </c>
      <c r="O39" s="50">
        <v>663.9</v>
      </c>
      <c r="P39" s="50">
        <v>151.1</v>
      </c>
      <c r="Q39" s="50">
        <v>162.9</v>
      </c>
      <c r="R39" s="50">
        <v>170</v>
      </c>
      <c r="S39" s="50">
        <v>179.9</v>
      </c>
      <c r="T39" s="50">
        <v>418.4</v>
      </c>
      <c r="U39" s="50">
        <v>56.9</v>
      </c>
      <c r="V39" s="50">
        <v>116.1</v>
      </c>
      <c r="W39" s="50">
        <v>126.10000000000002</v>
      </c>
      <c r="X39" s="50">
        <v>119.30000000000001</v>
      </c>
      <c r="Y39" s="50">
        <v>283.29999999999995</v>
      </c>
      <c r="Z39" s="50">
        <v>94.09999999999997</v>
      </c>
      <c r="AA39" s="50">
        <v>109.2</v>
      </c>
      <c r="AB39" s="50">
        <v>55.38</v>
      </c>
      <c r="AC39" s="50">
        <v>24.7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</row>
    <row r="40" spans="2:39" s="136" customFormat="1" ht="13.5" customHeight="1" thickBot="1">
      <c r="B40" s="62" t="s">
        <v>150</v>
      </c>
      <c r="C40" s="82">
        <v>324.4</v>
      </c>
      <c r="D40" s="83">
        <v>348.4</v>
      </c>
      <c r="E40" s="83">
        <v>1257.06</v>
      </c>
      <c r="F40" s="83">
        <v>329</v>
      </c>
      <c r="G40" s="83">
        <v>312.6</v>
      </c>
      <c r="H40" s="82">
        <v>269.6</v>
      </c>
      <c r="I40" s="83">
        <v>345.8</v>
      </c>
      <c r="J40" s="83">
        <v>1318.4</v>
      </c>
      <c r="K40" s="83">
        <v>344.3</v>
      </c>
      <c r="L40" s="83">
        <v>298.3</v>
      </c>
      <c r="M40" s="83">
        <v>327.7</v>
      </c>
      <c r="N40" s="83">
        <v>348.2</v>
      </c>
      <c r="O40" s="83">
        <v>1428.4</v>
      </c>
      <c r="P40" s="83">
        <v>358.3</v>
      </c>
      <c r="Q40" s="83">
        <v>366.70000000000005</v>
      </c>
      <c r="R40" s="83">
        <v>317</v>
      </c>
      <c r="S40" s="83">
        <v>386.4</v>
      </c>
      <c r="T40" s="83">
        <v>1207.4</v>
      </c>
      <c r="U40" s="83">
        <v>271.3</v>
      </c>
      <c r="V40" s="83">
        <v>304.3</v>
      </c>
      <c r="W40" s="83">
        <v>309.8</v>
      </c>
      <c r="X40" s="83">
        <v>322</v>
      </c>
      <c r="Y40" s="83">
        <v>1098.5</v>
      </c>
      <c r="Z40" s="83">
        <v>309.4</v>
      </c>
      <c r="AA40" s="83">
        <v>327.3</v>
      </c>
      <c r="AB40" s="83">
        <v>233.1</v>
      </c>
      <c r="AC40" s="83">
        <v>228.7</v>
      </c>
      <c r="AD40" s="83">
        <v>491.59999999999997</v>
      </c>
      <c r="AE40" s="83">
        <v>138.5</v>
      </c>
      <c r="AF40" s="83">
        <v>129.7</v>
      </c>
      <c r="AG40" s="83">
        <v>95.7</v>
      </c>
      <c r="AH40" s="83">
        <v>127.7</v>
      </c>
      <c r="AI40" s="83">
        <v>467.6</v>
      </c>
      <c r="AJ40" s="83">
        <v>123.5</v>
      </c>
      <c r="AK40" s="83">
        <v>126.7</v>
      </c>
      <c r="AL40" s="83">
        <v>84.4</v>
      </c>
      <c r="AM40" s="83">
        <v>133</v>
      </c>
    </row>
    <row r="41" spans="2:38" s="136" customFormat="1" ht="12.75" customHeight="1">
      <c r="B41" s="134"/>
      <c r="C41" s="49"/>
      <c r="D41" s="50"/>
      <c r="E41" s="50"/>
      <c r="F41" s="50"/>
      <c r="G41" s="50"/>
      <c r="H41" s="49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</row>
    <row r="42" spans="2:39" s="136" customFormat="1" ht="13.5" customHeight="1" thickBot="1">
      <c r="B42" s="62" t="s">
        <v>183</v>
      </c>
      <c r="C42" s="87"/>
      <c r="D42" s="88"/>
      <c r="E42" s="88"/>
      <c r="F42" s="88"/>
      <c r="G42" s="88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2:39" s="136" customFormat="1" ht="12.75" customHeight="1">
      <c r="B43" s="30" t="s">
        <v>169</v>
      </c>
      <c r="C43" s="49">
        <v>188.5</v>
      </c>
      <c r="D43" s="50">
        <v>210</v>
      </c>
      <c r="E43" s="50">
        <v>791</v>
      </c>
      <c r="F43" s="50">
        <v>222</v>
      </c>
      <c r="G43" s="50">
        <v>190.3</v>
      </c>
      <c r="H43" s="49">
        <v>160.7</v>
      </c>
      <c r="I43" s="50">
        <v>218</v>
      </c>
      <c r="J43" s="50">
        <v>752.7</v>
      </c>
      <c r="K43" s="50">
        <v>197.6</v>
      </c>
      <c r="L43" s="50">
        <v>178.7</v>
      </c>
      <c r="M43" s="50">
        <v>171.1</v>
      </c>
      <c r="N43" s="50">
        <v>205.3</v>
      </c>
      <c r="O43" s="50">
        <v>772.1</v>
      </c>
      <c r="P43" s="50">
        <v>211</v>
      </c>
      <c r="Q43" s="50">
        <v>196</v>
      </c>
      <c r="R43" s="50">
        <v>148.2</v>
      </c>
      <c r="S43" s="50">
        <v>216.9</v>
      </c>
      <c r="T43" s="50">
        <v>779.9</v>
      </c>
      <c r="U43" s="50">
        <v>212.8</v>
      </c>
      <c r="V43" s="50">
        <v>180.90000000000003</v>
      </c>
      <c r="W43" s="50">
        <v>185</v>
      </c>
      <c r="X43" s="50">
        <v>201.2</v>
      </c>
      <c r="Y43" s="50">
        <v>808.7</v>
      </c>
      <c r="Z43" s="50">
        <v>221.7</v>
      </c>
      <c r="AA43" s="50">
        <v>212.7</v>
      </c>
      <c r="AB43" s="50">
        <v>180.3</v>
      </c>
      <c r="AC43" s="50">
        <v>194.1</v>
      </c>
      <c r="AD43" s="50">
        <v>484.6</v>
      </c>
      <c r="AE43" s="50">
        <v>132.4</v>
      </c>
      <c r="AF43" s="50">
        <v>129.3</v>
      </c>
      <c r="AG43" s="50">
        <v>96</v>
      </c>
      <c r="AH43" s="50">
        <v>126.9</v>
      </c>
      <c r="AI43" s="50">
        <v>466.8</v>
      </c>
      <c r="AJ43" s="50">
        <v>124.1</v>
      </c>
      <c r="AK43" s="50">
        <v>124</v>
      </c>
      <c r="AL43" s="50">
        <v>89.5</v>
      </c>
      <c r="AM43" s="50">
        <v>129.2</v>
      </c>
    </row>
    <row r="44" spans="2:39" s="136" customFormat="1" ht="12.75" customHeight="1">
      <c r="B44" s="30" t="s">
        <v>170</v>
      </c>
      <c r="C44" s="49">
        <v>105.5</v>
      </c>
      <c r="D44" s="50">
        <v>218.9</v>
      </c>
      <c r="E44" s="50">
        <v>479.3</v>
      </c>
      <c r="F44" s="50">
        <v>91.28</v>
      </c>
      <c r="G44" s="50">
        <v>61.25</v>
      </c>
      <c r="H44" s="49">
        <v>154.6</v>
      </c>
      <c r="I44" s="50">
        <v>172.2</v>
      </c>
      <c r="J44" s="50">
        <v>593.4</v>
      </c>
      <c r="K44" s="50">
        <v>127.2</v>
      </c>
      <c r="L44" s="50">
        <v>108.1</v>
      </c>
      <c r="M44" s="50">
        <v>165.1</v>
      </c>
      <c r="N44" s="50">
        <v>193</v>
      </c>
      <c r="O44" s="50">
        <v>619.0999999999999</v>
      </c>
      <c r="P44" s="50">
        <v>104.4</v>
      </c>
      <c r="Q44" s="50">
        <v>160</v>
      </c>
      <c r="R44" s="50">
        <v>223.9</v>
      </c>
      <c r="S44" s="50">
        <v>130.8</v>
      </c>
      <c r="T44" s="50">
        <v>389.4</v>
      </c>
      <c r="U44" s="50">
        <v>35.7</v>
      </c>
      <c r="V44" s="50">
        <v>80.7</v>
      </c>
      <c r="W44" s="50">
        <v>187.60000000000002</v>
      </c>
      <c r="X44" s="50">
        <v>85.40000000000003</v>
      </c>
      <c r="Y44" s="50">
        <v>296.79999999999995</v>
      </c>
      <c r="Z44" s="50">
        <v>179.2</v>
      </c>
      <c r="AA44" s="50">
        <v>42.4</v>
      </c>
      <c r="AB44" s="50">
        <v>62.6</v>
      </c>
      <c r="AC44" s="50">
        <v>12.5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</row>
    <row r="45" spans="2:39" s="136" customFormat="1" ht="13.5" customHeight="1">
      <c r="B45" s="66" t="s">
        <v>150</v>
      </c>
      <c r="C45" s="80">
        <v>294</v>
      </c>
      <c r="D45" s="81">
        <v>428.9</v>
      </c>
      <c r="E45" s="81">
        <v>1270.4</v>
      </c>
      <c r="F45" s="81">
        <v>313.3</v>
      </c>
      <c r="G45" s="81">
        <v>251.6</v>
      </c>
      <c r="H45" s="80">
        <v>315.3</v>
      </c>
      <c r="I45" s="81">
        <v>390.2</v>
      </c>
      <c r="J45" s="81">
        <v>1346.1</v>
      </c>
      <c r="K45" s="81">
        <v>324.8</v>
      </c>
      <c r="L45" s="81">
        <v>286.8</v>
      </c>
      <c r="M45" s="81">
        <v>336.2</v>
      </c>
      <c r="N45" s="81">
        <v>398.3</v>
      </c>
      <c r="O45" s="81">
        <v>1391.3</v>
      </c>
      <c r="P45" s="81">
        <v>315.4</v>
      </c>
      <c r="Q45" s="81">
        <v>356</v>
      </c>
      <c r="R45" s="81">
        <v>372.2</v>
      </c>
      <c r="S45" s="81">
        <v>347.7</v>
      </c>
      <c r="T45" s="81">
        <v>1169.3</v>
      </c>
      <c r="U45" s="81">
        <v>248.5</v>
      </c>
      <c r="V45" s="81">
        <v>261.6</v>
      </c>
      <c r="W45" s="81">
        <v>372.6</v>
      </c>
      <c r="X45" s="81">
        <v>286.6</v>
      </c>
      <c r="Y45" s="81">
        <v>1105.5</v>
      </c>
      <c r="Z45" s="81">
        <v>400.9</v>
      </c>
      <c r="AA45" s="81">
        <v>255.1</v>
      </c>
      <c r="AB45" s="81">
        <v>242.9</v>
      </c>
      <c r="AC45" s="81">
        <v>206.6</v>
      </c>
      <c r="AD45" s="81">
        <v>484.6</v>
      </c>
      <c r="AE45" s="81">
        <v>132.4</v>
      </c>
      <c r="AF45" s="81">
        <v>129.3</v>
      </c>
      <c r="AG45" s="81">
        <v>96</v>
      </c>
      <c r="AH45" s="81">
        <v>126.9</v>
      </c>
      <c r="AI45" s="81">
        <v>466.8</v>
      </c>
      <c r="AJ45" s="81">
        <v>124.1</v>
      </c>
      <c r="AK45" s="81">
        <v>124</v>
      </c>
      <c r="AL45" s="81">
        <v>89.5</v>
      </c>
      <c r="AM45" s="81">
        <v>129.2</v>
      </c>
    </row>
    <row r="46" spans="2:39" s="136" customFormat="1" ht="12.75" customHeight="1">
      <c r="B46" s="134"/>
      <c r="C46" s="80"/>
      <c r="D46" s="81"/>
      <c r="E46" s="81"/>
      <c r="F46" s="81"/>
      <c r="G46" s="81"/>
      <c r="H46" s="80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64"/>
    </row>
    <row r="47" spans="2:39" s="136" customFormat="1" ht="13.5" customHeight="1" thickBot="1">
      <c r="B47" s="62" t="s">
        <v>184</v>
      </c>
      <c r="C47" s="87" t="s">
        <v>232</v>
      </c>
      <c r="D47" s="88" t="s">
        <v>232</v>
      </c>
      <c r="E47" s="88" t="s">
        <v>232</v>
      </c>
      <c r="F47" s="88" t="s">
        <v>232</v>
      </c>
      <c r="G47" s="88" t="s">
        <v>232</v>
      </c>
      <c r="H47" s="87" t="s">
        <v>232</v>
      </c>
      <c r="I47" s="88" t="s">
        <v>165</v>
      </c>
      <c r="J47" s="88" t="s">
        <v>165</v>
      </c>
      <c r="K47" s="88" t="s">
        <v>165</v>
      </c>
      <c r="L47" s="88" t="s">
        <v>165</v>
      </c>
      <c r="M47" s="88" t="s">
        <v>165</v>
      </c>
      <c r="N47" s="88" t="s">
        <v>165</v>
      </c>
      <c r="O47" s="88" t="s">
        <v>165</v>
      </c>
      <c r="P47" s="88" t="s">
        <v>165</v>
      </c>
      <c r="Q47" s="88" t="s">
        <v>165</v>
      </c>
      <c r="R47" s="88" t="s">
        <v>165</v>
      </c>
      <c r="S47" s="88" t="s">
        <v>165</v>
      </c>
      <c r="T47" s="88" t="s">
        <v>165</v>
      </c>
      <c r="U47" s="88" t="s">
        <v>165</v>
      </c>
      <c r="V47" s="88" t="s">
        <v>165</v>
      </c>
      <c r="W47" s="88" t="s">
        <v>165</v>
      </c>
      <c r="X47" s="88" t="s">
        <v>165</v>
      </c>
      <c r="Y47" s="88" t="s">
        <v>165</v>
      </c>
      <c r="Z47" s="88" t="s">
        <v>165</v>
      </c>
      <c r="AA47" s="88" t="s">
        <v>165</v>
      </c>
      <c r="AB47" s="88" t="s">
        <v>165</v>
      </c>
      <c r="AC47" s="88" t="s">
        <v>165</v>
      </c>
      <c r="AD47" s="88" t="s">
        <v>165</v>
      </c>
      <c r="AE47" s="88" t="s">
        <v>165</v>
      </c>
      <c r="AF47" s="88" t="s">
        <v>165</v>
      </c>
      <c r="AG47" s="88" t="s">
        <v>165</v>
      </c>
      <c r="AH47" s="88" t="s">
        <v>165</v>
      </c>
      <c r="AI47" s="88" t="s">
        <v>165</v>
      </c>
      <c r="AJ47" s="88" t="s">
        <v>165</v>
      </c>
      <c r="AK47" s="88" t="s">
        <v>165</v>
      </c>
      <c r="AL47" s="88" t="s">
        <v>165</v>
      </c>
      <c r="AM47" s="88" t="s">
        <v>165</v>
      </c>
    </row>
    <row r="48" spans="2:39" ht="12.75" customHeight="1">
      <c r="B48" s="30" t="s">
        <v>185</v>
      </c>
      <c r="C48" s="49">
        <v>4425.2</v>
      </c>
      <c r="D48" s="50">
        <v>19037.4</v>
      </c>
      <c r="E48" s="50">
        <v>42487</v>
      </c>
      <c r="F48" s="50">
        <v>14195</v>
      </c>
      <c r="G48" s="50">
        <v>3472</v>
      </c>
      <c r="H48" s="49">
        <v>6848.4</v>
      </c>
      <c r="I48" s="50">
        <v>18088</v>
      </c>
      <c r="J48" s="50">
        <v>39526.6</v>
      </c>
      <c r="K48" s="50">
        <v>15079.3</v>
      </c>
      <c r="L48" s="50">
        <v>2944.9</v>
      </c>
      <c r="M48" s="50">
        <v>5350.6</v>
      </c>
      <c r="N48" s="50">
        <v>16151.8</v>
      </c>
      <c r="O48" s="50">
        <v>36208.5</v>
      </c>
      <c r="P48" s="50">
        <v>12642.859999999999</v>
      </c>
      <c r="Q48" s="50">
        <v>2701.3</v>
      </c>
      <c r="R48" s="50">
        <v>5809.51</v>
      </c>
      <c r="S48" s="50">
        <v>15054.92</v>
      </c>
      <c r="T48" s="50">
        <v>36616.97</v>
      </c>
      <c r="U48" s="50">
        <v>12980.330000000002</v>
      </c>
      <c r="V48" s="50">
        <v>2866.65</v>
      </c>
      <c r="W48" s="50">
        <v>5336.050000000001</v>
      </c>
      <c r="X48" s="50">
        <v>15433.94</v>
      </c>
      <c r="Y48" s="50">
        <v>40174.509999999995</v>
      </c>
      <c r="Z48" s="50">
        <v>12530.1</v>
      </c>
      <c r="AA48" s="50">
        <v>3367.4399999999987</v>
      </c>
      <c r="AB48" s="50">
        <v>5765.6</v>
      </c>
      <c r="AC48" s="50">
        <v>18511.37</v>
      </c>
      <c r="AD48" s="50">
        <v>40213.89</v>
      </c>
      <c r="AE48" s="50">
        <v>14241.99</v>
      </c>
      <c r="AF48" s="50">
        <v>2747.7</v>
      </c>
      <c r="AG48" s="50">
        <v>5503.2</v>
      </c>
      <c r="AH48" s="50">
        <v>17721</v>
      </c>
      <c r="AI48" s="50">
        <v>38660.2</v>
      </c>
      <c r="AJ48" s="50">
        <v>13317.2</v>
      </c>
      <c r="AK48" s="50">
        <v>2789.3</v>
      </c>
      <c r="AL48" s="50">
        <v>5199.7</v>
      </c>
      <c r="AM48" s="50">
        <v>17354</v>
      </c>
    </row>
    <row r="49" spans="2:39" ht="12.75" customHeight="1">
      <c r="B49" s="30"/>
      <c r="C49" s="49"/>
      <c r="D49" s="50"/>
      <c r="E49" s="50"/>
      <c r="F49" s="50"/>
      <c r="G49" s="50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:39" ht="12.75" customHeight="1" thickBot="1">
      <c r="B50" s="62"/>
      <c r="C50" s="87" t="s">
        <v>233</v>
      </c>
      <c r="D50" s="88" t="s">
        <v>233</v>
      </c>
      <c r="E50" s="88" t="s">
        <v>233</v>
      </c>
      <c r="F50" s="88" t="s">
        <v>233</v>
      </c>
      <c r="G50" s="88" t="s">
        <v>233</v>
      </c>
      <c r="H50" s="87" t="s">
        <v>233</v>
      </c>
      <c r="I50" s="88" t="s">
        <v>277</v>
      </c>
      <c r="J50" s="88" t="s">
        <v>277</v>
      </c>
      <c r="K50" s="88" t="s">
        <v>277</v>
      </c>
      <c r="L50" s="88" t="s">
        <v>277</v>
      </c>
      <c r="M50" s="88" t="s">
        <v>277</v>
      </c>
      <c r="N50" s="88" t="s">
        <v>277</v>
      </c>
      <c r="O50" s="88" t="s">
        <v>277</v>
      </c>
      <c r="P50" s="88" t="s">
        <v>277</v>
      </c>
      <c r="Q50" s="88" t="s">
        <v>277</v>
      </c>
      <c r="R50" s="88" t="s">
        <v>277</v>
      </c>
      <c r="S50" s="88" t="s">
        <v>277</v>
      </c>
      <c r="T50" s="88" t="s">
        <v>277</v>
      </c>
      <c r="U50" s="88" t="s">
        <v>277</v>
      </c>
      <c r="V50" s="88" t="s">
        <v>277</v>
      </c>
      <c r="W50" s="88" t="s">
        <v>277</v>
      </c>
      <c r="X50" s="88" t="s">
        <v>277</v>
      </c>
      <c r="Y50" s="88" t="s">
        <v>277</v>
      </c>
      <c r="Z50" s="88" t="s">
        <v>277</v>
      </c>
      <c r="AA50" s="88" t="s">
        <v>277</v>
      </c>
      <c r="AB50" s="88" t="s">
        <v>277</v>
      </c>
      <c r="AC50" s="88" t="s">
        <v>277</v>
      </c>
      <c r="AD50" s="88" t="s">
        <v>277</v>
      </c>
      <c r="AE50" s="88" t="s">
        <v>277</v>
      </c>
      <c r="AF50" s="88" t="s">
        <v>277</v>
      </c>
      <c r="AG50" s="88" t="s">
        <v>277</v>
      </c>
      <c r="AH50" s="88" t="s">
        <v>277</v>
      </c>
      <c r="AI50" s="88" t="s">
        <v>277</v>
      </c>
      <c r="AJ50" s="88" t="s">
        <v>277</v>
      </c>
      <c r="AK50" s="88" t="s">
        <v>277</v>
      </c>
      <c r="AL50" s="88" t="s">
        <v>277</v>
      </c>
      <c r="AM50" s="88" t="s">
        <v>277</v>
      </c>
    </row>
    <row r="51" spans="2:39" ht="12.75" customHeight="1">
      <c r="B51" s="30" t="s">
        <v>186</v>
      </c>
      <c r="C51" s="49">
        <v>598.8</v>
      </c>
      <c r="D51" s="50">
        <v>1538.6</v>
      </c>
      <c r="E51" s="50">
        <v>3882</v>
      </c>
      <c r="F51" s="50">
        <v>1280.4</v>
      </c>
      <c r="G51" s="50">
        <v>407</v>
      </c>
      <c r="H51" s="49">
        <v>736.6</v>
      </c>
      <c r="I51" s="50">
        <v>1458</v>
      </c>
      <c r="J51" s="50">
        <v>3604.3</v>
      </c>
      <c r="K51" s="50">
        <v>1204.2</v>
      </c>
      <c r="L51" s="50">
        <v>418.4</v>
      </c>
      <c r="M51" s="50">
        <v>591.6</v>
      </c>
      <c r="N51" s="50">
        <v>1390.1</v>
      </c>
      <c r="O51" s="50">
        <v>3487.29</v>
      </c>
      <c r="P51" s="50">
        <v>1135.67</v>
      </c>
      <c r="Q51" s="50">
        <v>328.1</v>
      </c>
      <c r="R51" s="50">
        <v>674.4200000000001</v>
      </c>
      <c r="S51" s="50">
        <v>1349.1</v>
      </c>
      <c r="T51" s="50">
        <v>3555.43</v>
      </c>
      <c r="U51" s="50">
        <v>1131.5099999999998</v>
      </c>
      <c r="V51" s="50">
        <v>386.13</v>
      </c>
      <c r="W51" s="50">
        <v>647.6199999999999</v>
      </c>
      <c r="X51" s="50">
        <v>1390.17</v>
      </c>
      <c r="Y51" s="50">
        <v>3772.2000000000003</v>
      </c>
      <c r="Z51" s="50">
        <v>1188.9</v>
      </c>
      <c r="AA51" s="50">
        <v>444.6300000000001</v>
      </c>
      <c r="AB51" s="50">
        <v>613</v>
      </c>
      <c r="AC51" s="50">
        <v>1525.67</v>
      </c>
      <c r="AD51" s="50">
        <v>3719.3100000000004</v>
      </c>
      <c r="AE51" s="50">
        <v>1287.91</v>
      </c>
      <c r="AF51" s="50">
        <v>395.7</v>
      </c>
      <c r="AG51" s="50">
        <v>632.7</v>
      </c>
      <c r="AH51" s="50">
        <v>1403</v>
      </c>
      <c r="AI51" s="50">
        <v>3685.1</v>
      </c>
      <c r="AJ51" s="50">
        <v>1279.7</v>
      </c>
      <c r="AK51" s="50">
        <v>432.8</v>
      </c>
      <c r="AL51" s="50">
        <v>572.3</v>
      </c>
      <c r="AM51" s="50">
        <v>1400.3</v>
      </c>
    </row>
    <row r="52" ht="12.75" customHeight="1"/>
    <row r="53" ht="12.75" customHeight="1">
      <c r="B53" s="48" t="s">
        <v>187</v>
      </c>
    </row>
    <row r="54" ht="12.75">
      <c r="B54" s="142" t="s">
        <v>244</v>
      </c>
    </row>
    <row r="55" ht="12.75">
      <c r="B55" s="143" t="s">
        <v>245</v>
      </c>
    </row>
    <row r="59" ht="12.75" customHeight="1"/>
    <row r="60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L35"/>
  <sheetViews>
    <sheetView showGridLines="0" zoomScale="90" zoomScaleNormal="90" zoomScaleSheetLayoutView="9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29" width="17.7109375" style="134" customWidth="1"/>
    <col min="30" max="16384" width="9.140625" style="134" customWidth="1"/>
  </cols>
  <sheetData>
    <row r="1" ht="23.25" customHeight="1">
      <c r="B1" s="25" t="s">
        <v>315</v>
      </c>
    </row>
    <row r="2" spans="2:29" ht="15.75" customHeight="1">
      <c r="B2" s="133"/>
      <c r="C2" s="133"/>
      <c r="D2" s="133"/>
      <c r="E2" s="133"/>
      <c r="F2" s="133"/>
      <c r="G2" s="133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ht="12.75">
      <c r="B3" s="136"/>
    </row>
    <row r="4" spans="2:29" ht="75.75" customHeight="1">
      <c r="B4" s="70" t="s">
        <v>190</v>
      </c>
      <c r="C4" s="59" t="s">
        <v>302</v>
      </c>
      <c r="D4" s="61" t="s">
        <v>250</v>
      </c>
      <c r="E4" s="61" t="s">
        <v>238</v>
      </c>
      <c r="F4" s="61" t="s">
        <v>239</v>
      </c>
      <c r="G4" s="61" t="s">
        <v>235</v>
      </c>
      <c r="H4" s="59" t="s">
        <v>228</v>
      </c>
      <c r="I4" s="61" t="s">
        <v>227</v>
      </c>
      <c r="J4" s="61" t="s">
        <v>32</v>
      </c>
      <c r="K4" s="61" t="s">
        <v>31</v>
      </c>
      <c r="L4" s="61" t="s">
        <v>30</v>
      </c>
      <c r="M4" s="61" t="s">
        <v>27</v>
      </c>
      <c r="N4" s="61" t="s">
        <v>26</v>
      </c>
      <c r="O4" s="61" t="s">
        <v>25</v>
      </c>
      <c r="P4" s="61" t="s">
        <v>24</v>
      </c>
      <c r="Q4" s="61" t="s">
        <v>23</v>
      </c>
      <c r="R4" s="61" t="s">
        <v>21</v>
      </c>
      <c r="S4" s="61" t="s">
        <v>22</v>
      </c>
      <c r="T4" s="61" t="s">
        <v>18</v>
      </c>
      <c r="U4" s="61" t="s">
        <v>19</v>
      </c>
      <c r="V4" s="61" t="s">
        <v>20</v>
      </c>
      <c r="W4" s="61" t="s">
        <v>17</v>
      </c>
      <c r="X4" s="61" t="s">
        <v>16</v>
      </c>
      <c r="Y4" s="61" t="s">
        <v>15</v>
      </c>
      <c r="Z4" s="61" t="s">
        <v>14</v>
      </c>
      <c r="AA4" s="61" t="s">
        <v>13</v>
      </c>
      <c r="AB4" s="61" t="s">
        <v>11</v>
      </c>
      <c r="AC4" s="61" t="s">
        <v>12</v>
      </c>
    </row>
    <row r="5" spans="2:29" ht="12" customHeight="1">
      <c r="B5" s="107"/>
      <c r="C5" s="108" t="s">
        <v>240</v>
      </c>
      <c r="D5" s="109" t="s">
        <v>240</v>
      </c>
      <c r="E5" s="109" t="s">
        <v>240</v>
      </c>
      <c r="F5" s="109" t="s">
        <v>240</v>
      </c>
      <c r="G5" s="109" t="s">
        <v>278</v>
      </c>
      <c r="H5" s="108" t="s">
        <v>278</v>
      </c>
      <c r="I5" s="109" t="s">
        <v>278</v>
      </c>
      <c r="J5" s="109" t="s">
        <v>278</v>
      </c>
      <c r="K5" s="109" t="s">
        <v>278</v>
      </c>
      <c r="L5" s="109" t="s">
        <v>278</v>
      </c>
      <c r="M5" s="109" t="s">
        <v>278</v>
      </c>
      <c r="N5" s="109" t="s">
        <v>278</v>
      </c>
      <c r="O5" s="109" t="s">
        <v>278</v>
      </c>
      <c r="P5" s="109" t="s">
        <v>278</v>
      </c>
      <c r="Q5" s="109" t="s">
        <v>278</v>
      </c>
      <c r="R5" s="109" t="s">
        <v>278</v>
      </c>
      <c r="S5" s="109" t="s">
        <v>278</v>
      </c>
      <c r="T5" s="109" t="s">
        <v>278</v>
      </c>
      <c r="U5" s="109" t="s">
        <v>278</v>
      </c>
      <c r="V5" s="109" t="s">
        <v>278</v>
      </c>
      <c r="W5" s="109" t="s">
        <v>278</v>
      </c>
      <c r="X5" s="109" t="s">
        <v>278</v>
      </c>
      <c r="Y5" s="109" t="s">
        <v>278</v>
      </c>
      <c r="Z5" s="109" t="s">
        <v>278</v>
      </c>
      <c r="AA5" s="109" t="s">
        <v>278</v>
      </c>
      <c r="AB5" s="109" t="s">
        <v>278</v>
      </c>
      <c r="AC5" s="109" t="s">
        <v>278</v>
      </c>
    </row>
    <row r="6" spans="2:29" ht="12" customHeight="1" thickBot="1">
      <c r="B6" s="111"/>
      <c r="C6" s="112"/>
      <c r="D6" s="122"/>
      <c r="E6" s="122"/>
      <c r="F6" s="122"/>
      <c r="G6" s="122"/>
      <c r="H6" s="11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</row>
    <row r="7" spans="2:29" ht="12.75" customHeight="1">
      <c r="B7" s="30" t="s">
        <v>191</v>
      </c>
      <c r="C7" s="144">
        <v>0.65</v>
      </c>
      <c r="D7" s="57">
        <v>1.68</v>
      </c>
      <c r="E7" s="57">
        <v>4.06</v>
      </c>
      <c r="F7" s="57">
        <v>1.18</v>
      </c>
      <c r="G7" s="57">
        <v>0.56</v>
      </c>
      <c r="H7" s="144">
        <v>0.81</v>
      </c>
      <c r="I7" s="217">
        <v>1.51</v>
      </c>
      <c r="J7" s="57">
        <v>3.91</v>
      </c>
      <c r="K7" s="57">
        <v>1.26</v>
      </c>
      <c r="L7" s="57">
        <v>0.52</v>
      </c>
      <c r="M7" s="57">
        <v>0.68</v>
      </c>
      <c r="N7" s="57">
        <v>1.45</v>
      </c>
      <c r="O7" s="57">
        <v>3.6491</v>
      </c>
      <c r="P7" s="57">
        <v>1.0972</v>
      </c>
      <c r="Q7" s="57">
        <v>0.5051</v>
      </c>
      <c r="R7" s="57">
        <v>0.6868</v>
      </c>
      <c r="S7" s="57">
        <v>1.36</v>
      </c>
      <c r="T7" s="57">
        <v>3.6405</v>
      </c>
      <c r="U7" s="57">
        <v>1.1904</v>
      </c>
      <c r="V7" s="57">
        <v>0.4556</v>
      </c>
      <c r="W7" s="57">
        <v>0.6003</v>
      </c>
      <c r="X7" s="57">
        <v>1.3942</v>
      </c>
      <c r="Y7" s="57">
        <v>3.9192</v>
      </c>
      <c r="Z7" s="57">
        <v>1.0427</v>
      </c>
      <c r="AA7" s="57">
        <v>0.5488</v>
      </c>
      <c r="AB7" s="57">
        <v>0.6106</v>
      </c>
      <c r="AC7" s="57">
        <v>1.7171</v>
      </c>
    </row>
    <row r="8" spans="2:29" ht="12.75" customHeight="1">
      <c r="B8" s="30" t="s">
        <v>192</v>
      </c>
      <c r="C8" s="144">
        <v>0.65</v>
      </c>
      <c r="D8" s="57">
        <v>0.96</v>
      </c>
      <c r="E8" s="57">
        <v>3.06</v>
      </c>
      <c r="F8" s="57">
        <v>0.85</v>
      </c>
      <c r="G8" s="57">
        <v>0.67</v>
      </c>
      <c r="H8" s="144">
        <v>0.68</v>
      </c>
      <c r="I8" s="217">
        <v>0.86</v>
      </c>
      <c r="J8" s="57">
        <v>2.39</v>
      </c>
      <c r="K8" s="57">
        <v>0.74</v>
      </c>
      <c r="L8" s="57">
        <v>0.49</v>
      </c>
      <c r="M8" s="57">
        <v>0.51</v>
      </c>
      <c r="N8" s="57">
        <v>0.66</v>
      </c>
      <c r="O8" s="57">
        <v>2.8311</v>
      </c>
      <c r="P8" s="57">
        <v>0.6169</v>
      </c>
      <c r="Q8" s="57">
        <v>0.5674</v>
      </c>
      <c r="R8" s="57">
        <v>0.6968</v>
      </c>
      <c r="S8" s="57">
        <v>0.95</v>
      </c>
      <c r="T8" s="57">
        <v>3.4057000000000004</v>
      </c>
      <c r="U8" s="57">
        <v>0.7546</v>
      </c>
      <c r="V8" s="57">
        <v>0.7604</v>
      </c>
      <c r="W8" s="57">
        <v>0.8563</v>
      </c>
      <c r="X8" s="57">
        <v>1.0344</v>
      </c>
      <c r="Y8" s="57">
        <v>3.7791</v>
      </c>
      <c r="Z8" s="57">
        <v>0.995</v>
      </c>
      <c r="AA8" s="57">
        <v>0.8376</v>
      </c>
      <c r="AB8" s="57">
        <v>0.8545</v>
      </c>
      <c r="AC8" s="57">
        <v>1.092</v>
      </c>
    </row>
    <row r="9" spans="2:32" ht="12.75" customHeight="1">
      <c r="B9" s="31" t="s">
        <v>275</v>
      </c>
      <c r="C9" s="144">
        <v>0.31</v>
      </c>
      <c r="D9" s="57">
        <v>0.65</v>
      </c>
      <c r="E9" s="57">
        <v>1.93</v>
      </c>
      <c r="F9" s="57">
        <v>0.51</v>
      </c>
      <c r="G9" s="57">
        <v>0.3</v>
      </c>
      <c r="H9" s="144">
        <v>0.4</v>
      </c>
      <c r="I9" s="217">
        <v>0.74</v>
      </c>
      <c r="J9" s="57">
        <v>1.61</v>
      </c>
      <c r="K9" s="57">
        <v>0.58</v>
      </c>
      <c r="L9" s="57">
        <v>0.18</v>
      </c>
      <c r="M9" s="57">
        <v>0.28</v>
      </c>
      <c r="N9" s="57">
        <v>0.61</v>
      </c>
      <c r="O9" s="57">
        <v>1.6614</v>
      </c>
      <c r="P9" s="57">
        <v>0.4614</v>
      </c>
      <c r="Q9" s="57">
        <v>0.1813</v>
      </c>
      <c r="R9" s="57">
        <v>0.3387</v>
      </c>
      <c r="S9" s="57">
        <v>0.68</v>
      </c>
      <c r="T9" s="57">
        <v>1.8651</v>
      </c>
      <c r="U9" s="57">
        <v>0.6808</v>
      </c>
      <c r="V9" s="57">
        <v>0.2385</v>
      </c>
      <c r="W9" s="57">
        <v>0.2886</v>
      </c>
      <c r="X9" s="57">
        <v>0.6572</v>
      </c>
      <c r="Y9" s="57">
        <v>2.0919</v>
      </c>
      <c r="Z9" s="57">
        <v>0.6849</v>
      </c>
      <c r="AA9" s="57">
        <v>0.2257</v>
      </c>
      <c r="AB9" s="57">
        <v>0.3558</v>
      </c>
      <c r="AC9" s="57">
        <v>0.8255</v>
      </c>
      <c r="AF9" s="137"/>
    </row>
    <row r="10" spans="2:32" ht="12.75" customHeight="1">
      <c r="B10" s="30" t="s">
        <v>246</v>
      </c>
      <c r="C10" s="145">
        <v>0.59</v>
      </c>
      <c r="D10" s="132">
        <v>0.68</v>
      </c>
      <c r="E10" s="132">
        <v>2.48</v>
      </c>
      <c r="F10" s="132">
        <v>0.69</v>
      </c>
      <c r="G10" s="132">
        <v>0.51</v>
      </c>
      <c r="H10" s="145">
        <v>0.6</v>
      </c>
      <c r="I10" s="145">
        <v>0.69</v>
      </c>
      <c r="J10" s="132">
        <v>1.92</v>
      </c>
      <c r="K10" s="132">
        <v>0.5</v>
      </c>
      <c r="L10" s="132">
        <v>0.46</v>
      </c>
      <c r="M10" s="132">
        <v>0.47</v>
      </c>
      <c r="N10" s="132">
        <v>0.49</v>
      </c>
      <c r="O10" s="57">
        <v>1.8367</v>
      </c>
      <c r="P10" s="57">
        <v>0.5143</v>
      </c>
      <c r="Q10" s="57">
        <v>0.3539</v>
      </c>
      <c r="R10" s="57">
        <v>0.4485</v>
      </c>
      <c r="S10" s="57">
        <v>0.52</v>
      </c>
      <c r="T10" s="57">
        <v>1.7983</v>
      </c>
      <c r="U10" s="57">
        <v>0.4564</v>
      </c>
      <c r="V10" s="57">
        <v>0.2862</v>
      </c>
      <c r="W10" s="57">
        <v>0.4708</v>
      </c>
      <c r="X10" s="57">
        <v>0.5849</v>
      </c>
      <c r="Y10" s="57">
        <v>2.2017</v>
      </c>
      <c r="Z10" s="57">
        <v>0.5808</v>
      </c>
      <c r="AA10" s="57">
        <v>0.4666</v>
      </c>
      <c r="AB10" s="57">
        <v>0.5413</v>
      </c>
      <c r="AC10" s="57">
        <v>0.613</v>
      </c>
      <c r="AF10" s="137"/>
    </row>
    <row r="11" spans="2:32" ht="12.75" customHeight="1">
      <c r="B11" s="31" t="s">
        <v>247</v>
      </c>
      <c r="C11" s="145">
        <v>0.51</v>
      </c>
      <c r="D11" s="132">
        <v>0.7</v>
      </c>
      <c r="E11" s="132">
        <v>1.84</v>
      </c>
      <c r="F11" s="132">
        <v>0.62</v>
      </c>
      <c r="G11" s="132">
        <v>0.35</v>
      </c>
      <c r="H11" s="145">
        <v>0.39</v>
      </c>
      <c r="I11" s="145">
        <v>0.48</v>
      </c>
      <c r="J11" s="132">
        <v>1.29</v>
      </c>
      <c r="K11" s="132">
        <v>0.42</v>
      </c>
      <c r="L11" s="132">
        <v>0.19</v>
      </c>
      <c r="M11" s="132">
        <v>0.28</v>
      </c>
      <c r="N11" s="132">
        <v>0.31</v>
      </c>
      <c r="O11" s="57">
        <v>1.0846</v>
      </c>
      <c r="P11" s="57">
        <v>0.2525</v>
      </c>
      <c r="Q11" s="57">
        <v>0.1998</v>
      </c>
      <c r="R11" s="57">
        <v>0.2523</v>
      </c>
      <c r="S11" s="57">
        <v>0.38</v>
      </c>
      <c r="T11" s="57">
        <v>1.0529</v>
      </c>
      <c r="U11" s="57">
        <v>0.3816</v>
      </c>
      <c r="V11" s="57">
        <v>0.1932</v>
      </c>
      <c r="W11" s="57">
        <v>0.2007</v>
      </c>
      <c r="X11" s="57">
        <v>0.2774</v>
      </c>
      <c r="Y11" s="57">
        <v>1.1295</v>
      </c>
      <c r="Z11" s="57">
        <v>0.2736</v>
      </c>
      <c r="AA11" s="57">
        <v>0.2101</v>
      </c>
      <c r="AB11" s="57">
        <v>0.202</v>
      </c>
      <c r="AC11" s="57">
        <v>0.4438</v>
      </c>
      <c r="AF11" s="137"/>
    </row>
    <row r="12" spans="2:32" ht="12.75" customHeight="1">
      <c r="B12" s="30" t="s">
        <v>248</v>
      </c>
      <c r="C12" s="145">
        <v>0.51</v>
      </c>
      <c r="D12" s="132">
        <v>0.63</v>
      </c>
      <c r="E12" s="132">
        <v>1.98</v>
      </c>
      <c r="F12" s="132">
        <v>0.64</v>
      </c>
      <c r="G12" s="132">
        <v>0.52</v>
      </c>
      <c r="H12" s="145">
        <v>0.43</v>
      </c>
      <c r="I12" s="145">
        <v>0.39</v>
      </c>
      <c r="J12" s="132">
        <v>1.1</v>
      </c>
      <c r="K12" s="132">
        <v>0.28</v>
      </c>
      <c r="L12" s="132">
        <v>0.38</v>
      </c>
      <c r="M12" s="132">
        <v>0.28</v>
      </c>
      <c r="N12" s="132">
        <v>0.24</v>
      </c>
      <c r="O12" s="57">
        <v>1.23157</v>
      </c>
      <c r="P12" s="57">
        <v>0.28507</v>
      </c>
      <c r="Q12" s="57">
        <v>0.3137</v>
      </c>
      <c r="R12" s="57">
        <v>0.3128</v>
      </c>
      <c r="S12" s="57">
        <v>0.32</v>
      </c>
      <c r="T12" s="57">
        <v>1.2819</v>
      </c>
      <c r="U12" s="57">
        <v>0.3053</v>
      </c>
      <c r="V12" s="57">
        <v>0.3076</v>
      </c>
      <c r="W12" s="57">
        <v>0.3081</v>
      </c>
      <c r="X12" s="57">
        <v>0.3609</v>
      </c>
      <c r="Y12" s="57">
        <v>1.5286000000000002</v>
      </c>
      <c r="Z12" s="57">
        <v>0.4025</v>
      </c>
      <c r="AA12" s="57">
        <v>0.353</v>
      </c>
      <c r="AB12" s="57">
        <v>0.3559</v>
      </c>
      <c r="AC12" s="57">
        <v>0.4172</v>
      </c>
      <c r="AE12" s="137"/>
      <c r="AF12" s="137"/>
    </row>
    <row r="13" spans="2:32" ht="12.75" customHeight="1">
      <c r="B13" s="30" t="s">
        <v>193</v>
      </c>
      <c r="C13" s="144">
        <v>0.72</v>
      </c>
      <c r="D13" s="57">
        <v>1</v>
      </c>
      <c r="E13" s="57">
        <v>2.19</v>
      </c>
      <c r="F13" s="57">
        <v>0.6</v>
      </c>
      <c r="G13" s="57">
        <v>0.45</v>
      </c>
      <c r="H13" s="144">
        <v>0.48</v>
      </c>
      <c r="I13" s="217">
        <v>0.65</v>
      </c>
      <c r="J13" s="57">
        <v>2.51</v>
      </c>
      <c r="K13" s="57">
        <v>0.56</v>
      </c>
      <c r="L13" s="57">
        <v>0.61</v>
      </c>
      <c r="M13" s="57">
        <v>0.57</v>
      </c>
      <c r="N13" s="57">
        <v>0.76</v>
      </c>
      <c r="O13" s="57">
        <v>2.2671</v>
      </c>
      <c r="P13" s="57">
        <v>0.6077999999999999</v>
      </c>
      <c r="Q13" s="57">
        <v>0.6393</v>
      </c>
      <c r="R13" s="57">
        <v>0.5</v>
      </c>
      <c r="S13" s="57">
        <v>0.52</v>
      </c>
      <c r="T13" s="57">
        <v>1.754</v>
      </c>
      <c r="U13" s="57">
        <v>0.49</v>
      </c>
      <c r="V13" s="57">
        <v>0.36</v>
      </c>
      <c r="W13" s="57">
        <v>0.44</v>
      </c>
      <c r="X13" s="57">
        <v>0.464</v>
      </c>
      <c r="Y13" s="57">
        <v>1.38</v>
      </c>
      <c r="Z13" s="57">
        <v>0.36</v>
      </c>
      <c r="AA13" s="57">
        <v>0.3</v>
      </c>
      <c r="AB13" s="57">
        <v>0.27</v>
      </c>
      <c r="AC13" s="57">
        <v>0.45</v>
      </c>
      <c r="AE13" s="137"/>
      <c r="AF13" s="137"/>
    </row>
    <row r="14" spans="2:32" ht="12.75" customHeight="1">
      <c r="B14" s="30" t="s">
        <v>194</v>
      </c>
      <c r="C14" s="144">
        <v>1.42</v>
      </c>
      <c r="D14" s="57">
        <v>3.46</v>
      </c>
      <c r="E14" s="57">
        <v>8.51</v>
      </c>
      <c r="F14" s="57">
        <v>2.63</v>
      </c>
      <c r="G14" s="57">
        <v>1.11</v>
      </c>
      <c r="H14" s="144">
        <v>1.48</v>
      </c>
      <c r="I14" s="217">
        <v>3.3</v>
      </c>
      <c r="J14" s="57">
        <v>9.14</v>
      </c>
      <c r="K14" s="57">
        <v>2.84</v>
      </c>
      <c r="L14" s="57">
        <v>1.22</v>
      </c>
      <c r="M14" s="57">
        <v>1.63</v>
      </c>
      <c r="N14" s="57">
        <v>3.45</v>
      </c>
      <c r="O14" s="57">
        <v>8.331</v>
      </c>
      <c r="P14" s="57">
        <v>2.6393</v>
      </c>
      <c r="Q14" s="57">
        <v>1.1638</v>
      </c>
      <c r="R14" s="57">
        <v>1.5879</v>
      </c>
      <c r="S14" s="57">
        <v>2.94</v>
      </c>
      <c r="T14" s="57">
        <v>3.7415</v>
      </c>
      <c r="U14" s="57">
        <v>2.5755</v>
      </c>
      <c r="V14" s="57">
        <v>0.9251</v>
      </c>
      <c r="W14" s="57">
        <v>0.1469</v>
      </c>
      <c r="X14" s="57">
        <v>0.094</v>
      </c>
      <c r="Y14" s="57">
        <v>0.06319999999999999</v>
      </c>
      <c r="Z14" s="57">
        <v>0.0382</v>
      </c>
      <c r="AA14" s="57">
        <v>0.0004</v>
      </c>
      <c r="AB14" s="57">
        <v>0.0183</v>
      </c>
      <c r="AC14" s="57">
        <v>0.0063</v>
      </c>
      <c r="AE14" s="137"/>
      <c r="AF14" s="137"/>
    </row>
    <row r="15" spans="2:32" ht="12.75" customHeight="1">
      <c r="B15" s="30" t="s">
        <v>195</v>
      </c>
      <c r="C15" s="144">
        <v>0.08</v>
      </c>
      <c r="D15" s="57">
        <v>0.15</v>
      </c>
      <c r="E15" s="57">
        <v>0.73</v>
      </c>
      <c r="F15" s="57">
        <v>0.3</v>
      </c>
      <c r="G15" s="57">
        <v>0.14</v>
      </c>
      <c r="H15" s="144">
        <v>0.13</v>
      </c>
      <c r="I15" s="217">
        <v>0.16</v>
      </c>
      <c r="J15" s="57">
        <v>0.37</v>
      </c>
      <c r="K15" s="57">
        <v>0.18</v>
      </c>
      <c r="L15" s="57">
        <v>0.19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0.084</v>
      </c>
      <c r="Z15" s="57">
        <v>0.0839</v>
      </c>
      <c r="AA15" s="57">
        <v>0.0001</v>
      </c>
      <c r="AB15" s="57">
        <v>0</v>
      </c>
      <c r="AC15" s="57">
        <v>0</v>
      </c>
      <c r="AE15" s="137"/>
      <c r="AF15" s="137"/>
    </row>
    <row r="16" spans="2:32" ht="12.75" customHeight="1">
      <c r="B16" s="192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ht="12.75" customHeight="1">
      <c r="B17" s="48" t="s">
        <v>189</v>
      </c>
    </row>
    <row r="18" ht="12.75">
      <c r="B18" s="48" t="s">
        <v>249</v>
      </c>
    </row>
    <row r="19" ht="12.75">
      <c r="B19" s="48" t="s">
        <v>274</v>
      </c>
    </row>
    <row r="20" ht="12" customHeight="1">
      <c r="B20" s="143" t="s">
        <v>245</v>
      </c>
    </row>
    <row r="21" ht="15.75" customHeight="1"/>
    <row r="22" ht="15.75" customHeight="1"/>
    <row r="23" ht="15.75" customHeight="1"/>
    <row r="24" spans="2:38" s="136" customFormat="1" ht="15.75" customHeight="1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</row>
    <row r="25" spans="2:38" s="136" customFormat="1" ht="15.75" customHeight="1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</row>
    <row r="26" spans="2:38" s="136" customFormat="1" ht="15.75" customHeight="1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</row>
    <row r="27" spans="2:38" s="136" customFormat="1" ht="15.75" customHeight="1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</row>
    <row r="28" spans="2:38" s="136" customFormat="1" ht="15.75" customHeight="1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</row>
    <row r="29" spans="2:38" s="136" customFormat="1" ht="15.75" customHeight="1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</row>
    <row r="30" spans="2:38" s="136" customFormat="1" ht="15.75" customHeight="1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</row>
    <row r="31" spans="2:38" s="136" customFormat="1" ht="15.75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</row>
    <row r="32" spans="2:38" s="136" customFormat="1" ht="15.75" customHeight="1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</row>
    <row r="33" spans="2:38" s="136" customFormat="1" ht="15.75" customHeight="1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</row>
    <row r="34" spans="2:38" s="136" customFormat="1" ht="15.75" customHeight="1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</row>
    <row r="35" spans="2:38" s="136" customFormat="1" ht="15.75" customHeight="1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</row>
    <row r="45" ht="12.75" customHeight="1"/>
    <row r="46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9"/>
  <sheetViews>
    <sheetView showGridLines="0" zoomScale="90" zoomScaleNormal="90" zoomScaleSheetLayoutView="8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.28515625" style="158" customWidth="1"/>
    <col min="2" max="2" width="43.57421875" style="158" customWidth="1"/>
    <col min="3" max="3" width="16.28125" style="158" bestFit="1" customWidth="1"/>
    <col min="4" max="5" width="14.7109375" style="158" customWidth="1"/>
    <col min="6" max="6" width="16.28125" style="158" bestFit="1" customWidth="1"/>
    <col min="7" max="8" width="14.7109375" style="158" customWidth="1"/>
    <col min="9" max="9" width="16.28125" style="158" bestFit="1" customWidth="1"/>
    <col min="10" max="10" width="14.7109375" style="158" customWidth="1"/>
    <col min="11" max="11" width="14.57421875" style="158" bestFit="1" customWidth="1"/>
    <col min="12" max="12" width="16.28125" style="158" bestFit="1" customWidth="1"/>
    <col min="13" max="14" width="14.7109375" style="158" customWidth="1"/>
    <col min="15" max="15" width="16.28125" style="158" bestFit="1" customWidth="1"/>
    <col min="16" max="16" width="14.7109375" style="158" customWidth="1"/>
    <col min="17" max="17" width="14.57421875" style="158" bestFit="1" customWidth="1"/>
    <col min="18" max="20" width="14.7109375" style="158" customWidth="1"/>
    <col min="21" max="25" width="17.7109375" style="158" customWidth="1"/>
    <col min="26" max="16384" width="9.140625" style="158" customWidth="1"/>
  </cols>
  <sheetData>
    <row r="1" ht="23.25" customHeight="1">
      <c r="B1" s="25" t="s">
        <v>315</v>
      </c>
    </row>
    <row r="2" spans="2:20" ht="15.75" customHeight="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35"/>
      <c r="P2" s="135"/>
      <c r="Q2" s="135"/>
      <c r="R2" s="135"/>
      <c r="S2" s="135"/>
      <c r="T2" s="135"/>
    </row>
    <row r="3" ht="12.75">
      <c r="B3" s="159"/>
    </row>
    <row r="4" spans="2:19" ht="69.75" customHeight="1">
      <c r="B4" s="105" t="s">
        <v>225</v>
      </c>
      <c r="C4" s="222" t="s">
        <v>316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</row>
    <row r="5" ht="12.75">
      <c r="B5" s="159"/>
    </row>
    <row r="6" ht="12.75">
      <c r="B6" s="159"/>
    </row>
    <row r="7" ht="12.75">
      <c r="B7" s="159"/>
    </row>
    <row r="9" spans="2:14" ht="30" customHeight="1">
      <c r="B9" s="101" t="s">
        <v>38</v>
      </c>
      <c r="C9" s="220" t="s">
        <v>227</v>
      </c>
      <c r="D9" s="220"/>
      <c r="E9" s="220"/>
      <c r="F9" s="220" t="s">
        <v>228</v>
      </c>
      <c r="G9" s="220"/>
      <c r="H9" s="220"/>
      <c r="I9" s="220" t="s">
        <v>235</v>
      </c>
      <c r="J9" s="220"/>
      <c r="K9" s="220"/>
      <c r="L9" s="220" t="s">
        <v>239</v>
      </c>
      <c r="M9" s="220"/>
      <c r="N9" s="220"/>
    </row>
    <row r="10" spans="2:14" ht="12.75">
      <c r="B10" s="102"/>
      <c r="C10" s="221" t="s">
        <v>54</v>
      </c>
      <c r="D10" s="221"/>
      <c r="E10" s="221"/>
      <c r="F10" s="221" t="s">
        <v>54</v>
      </c>
      <c r="G10" s="221"/>
      <c r="H10" s="221"/>
      <c r="I10" s="221" t="s">
        <v>54</v>
      </c>
      <c r="J10" s="221"/>
      <c r="K10" s="221"/>
      <c r="L10" s="221" t="s">
        <v>54</v>
      </c>
      <c r="M10" s="221"/>
      <c r="N10" s="221"/>
    </row>
    <row r="11" spans="2:14" ht="30" customHeight="1" thickBot="1">
      <c r="B11" s="118"/>
      <c r="C11" s="119" t="s">
        <v>256</v>
      </c>
      <c r="D11" s="120" t="s">
        <v>254</v>
      </c>
      <c r="E11" s="121" t="s">
        <v>255</v>
      </c>
      <c r="F11" s="119" t="s">
        <v>256</v>
      </c>
      <c r="G11" s="120" t="s">
        <v>254</v>
      </c>
      <c r="H11" s="121" t="s">
        <v>255</v>
      </c>
      <c r="I11" s="119" t="s">
        <v>256</v>
      </c>
      <c r="J11" s="120" t="s">
        <v>254</v>
      </c>
      <c r="K11" s="121" t="s">
        <v>255</v>
      </c>
      <c r="L11" s="119" t="s">
        <v>256</v>
      </c>
      <c r="M11" s="120" t="s">
        <v>254</v>
      </c>
      <c r="N11" s="121" t="s">
        <v>255</v>
      </c>
    </row>
    <row r="12" spans="2:14" ht="15">
      <c r="B12" s="148" t="s">
        <v>196</v>
      </c>
      <c r="C12" s="117">
        <v>1851.3</v>
      </c>
      <c r="D12" s="117">
        <v>0</v>
      </c>
      <c r="E12" s="116">
        <v>1851.3</v>
      </c>
      <c r="F12" s="117">
        <v>1294.3</v>
      </c>
      <c r="G12" s="117">
        <v>0</v>
      </c>
      <c r="H12" s="116">
        <v>1294.3</v>
      </c>
      <c r="I12" s="117">
        <v>1270</v>
      </c>
      <c r="J12" s="117">
        <v>0</v>
      </c>
      <c r="K12" s="116">
        <v>1270</v>
      </c>
      <c r="L12" s="117">
        <v>1702</v>
      </c>
      <c r="M12" s="117">
        <v>0</v>
      </c>
      <c r="N12" s="116">
        <v>1702</v>
      </c>
    </row>
    <row r="13" spans="2:14" ht="15">
      <c r="B13" s="148" t="s">
        <v>197</v>
      </c>
      <c r="C13" s="117">
        <v>9932</v>
      </c>
      <c r="D13" s="117">
        <v>-1235.6000000000004</v>
      </c>
      <c r="E13" s="116">
        <v>8696.4</v>
      </c>
      <c r="F13" s="117">
        <v>5887</v>
      </c>
      <c r="G13" s="117">
        <v>-875</v>
      </c>
      <c r="H13" s="116">
        <v>5012.2</v>
      </c>
      <c r="I13" s="117">
        <v>5051</v>
      </c>
      <c r="J13" s="117">
        <v>-756.8999999999996</v>
      </c>
      <c r="K13" s="116">
        <v>4294.1</v>
      </c>
      <c r="L13" s="117">
        <v>9625</v>
      </c>
      <c r="M13" s="117">
        <v>-1088.5</v>
      </c>
      <c r="N13" s="116">
        <v>8536.5</v>
      </c>
    </row>
    <row r="14" spans="2:14" ht="15">
      <c r="B14" s="148" t="s">
        <v>198</v>
      </c>
      <c r="C14" s="117">
        <v>1469</v>
      </c>
      <c r="D14" s="117">
        <v>0</v>
      </c>
      <c r="E14" s="116">
        <v>1469</v>
      </c>
      <c r="F14" s="117">
        <v>1142</v>
      </c>
      <c r="G14" s="117">
        <v>0</v>
      </c>
      <c r="H14" s="116">
        <v>1142</v>
      </c>
      <c r="I14" s="117">
        <v>1085</v>
      </c>
      <c r="J14" s="117">
        <v>0</v>
      </c>
      <c r="K14" s="116">
        <v>1085</v>
      </c>
      <c r="L14" s="117">
        <v>1242</v>
      </c>
      <c r="M14" s="117">
        <v>0</v>
      </c>
      <c r="N14" s="116">
        <v>1242</v>
      </c>
    </row>
    <row r="15" spans="2:14" ht="15">
      <c r="B15" s="148" t="s">
        <v>184</v>
      </c>
      <c r="C15" s="117">
        <v>859</v>
      </c>
      <c r="D15" s="117">
        <v>0</v>
      </c>
      <c r="E15" s="116">
        <v>859</v>
      </c>
      <c r="F15" s="117">
        <v>408</v>
      </c>
      <c r="G15" s="117">
        <v>0</v>
      </c>
      <c r="H15" s="116">
        <v>408</v>
      </c>
      <c r="I15" s="117">
        <v>262</v>
      </c>
      <c r="J15" s="117">
        <v>0</v>
      </c>
      <c r="K15" s="116">
        <v>262</v>
      </c>
      <c r="L15" s="117">
        <v>722</v>
      </c>
      <c r="M15" s="117">
        <v>0</v>
      </c>
      <c r="N15" s="116">
        <v>722</v>
      </c>
    </row>
    <row r="16" spans="2:14" ht="15">
      <c r="B16" s="147" t="s">
        <v>199</v>
      </c>
      <c r="C16" s="117">
        <v>72</v>
      </c>
      <c r="D16" s="117">
        <v>0</v>
      </c>
      <c r="E16" s="116">
        <v>72</v>
      </c>
      <c r="F16" s="117">
        <v>87</v>
      </c>
      <c r="G16" s="117">
        <v>0</v>
      </c>
      <c r="H16" s="116">
        <v>87</v>
      </c>
      <c r="I16" s="117">
        <v>98</v>
      </c>
      <c r="J16" s="117">
        <v>0</v>
      </c>
      <c r="K16" s="116">
        <v>98</v>
      </c>
      <c r="L16" s="117">
        <v>201</v>
      </c>
      <c r="M16" s="117">
        <v>0</v>
      </c>
      <c r="N16" s="116">
        <v>201</v>
      </c>
    </row>
    <row r="17" spans="2:14" ht="15">
      <c r="B17" s="147" t="s">
        <v>200</v>
      </c>
      <c r="C17" s="117">
        <v>-2531</v>
      </c>
      <c r="D17" s="117">
        <v>1198.3</v>
      </c>
      <c r="E17" s="116">
        <v>-1332.7</v>
      </c>
      <c r="F17" s="117">
        <v>-1654</v>
      </c>
      <c r="G17" s="117">
        <v>837.8</v>
      </c>
      <c r="H17" s="116">
        <v>-816</v>
      </c>
      <c r="I17" s="117">
        <v>-1691</v>
      </c>
      <c r="J17" s="117">
        <v>715.9</v>
      </c>
      <c r="K17" s="116">
        <v>-975.1</v>
      </c>
      <c r="L17" s="117">
        <v>-2527</v>
      </c>
      <c r="M17" s="117">
        <v>1032.4</v>
      </c>
      <c r="N17" s="116">
        <v>-1494.6</v>
      </c>
    </row>
    <row r="18" spans="2:14" ht="15">
      <c r="B18" s="147" t="s">
        <v>150</v>
      </c>
      <c r="C18" s="117">
        <v>11652</v>
      </c>
      <c r="D18" s="117">
        <v>-37.3</v>
      </c>
      <c r="E18" s="116">
        <v>11614.699999999999</v>
      </c>
      <c r="F18" s="117">
        <v>7165</v>
      </c>
      <c r="G18" s="117">
        <v>-37.4</v>
      </c>
      <c r="H18" s="116">
        <v>7127.6</v>
      </c>
      <c r="I18" s="117">
        <v>6075</v>
      </c>
      <c r="J18" s="117">
        <v>-41.4</v>
      </c>
      <c r="K18" s="116">
        <v>6034</v>
      </c>
      <c r="L18" s="117">
        <v>10965</v>
      </c>
      <c r="M18" s="117">
        <v>-56.100000000000364</v>
      </c>
      <c r="N18" s="116">
        <v>10908.9</v>
      </c>
    </row>
    <row r="19" spans="2:14" ht="15">
      <c r="B19" s="147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1"/>
    </row>
    <row r="21" spans="2:14" ht="23.25">
      <c r="B21" s="101" t="s">
        <v>213</v>
      </c>
      <c r="C21" s="220" t="s">
        <v>227</v>
      </c>
      <c r="D21" s="220"/>
      <c r="E21" s="220"/>
      <c r="F21" s="220" t="s">
        <v>228</v>
      </c>
      <c r="G21" s="220"/>
      <c r="H21" s="220"/>
      <c r="I21" s="220" t="s">
        <v>235</v>
      </c>
      <c r="J21" s="220"/>
      <c r="K21" s="220"/>
      <c r="L21" s="220" t="s">
        <v>239</v>
      </c>
      <c r="M21" s="220"/>
      <c r="N21" s="220"/>
    </row>
    <row r="22" spans="3:14" ht="12.75">
      <c r="C22" s="221" t="s">
        <v>54</v>
      </c>
      <c r="D22" s="221"/>
      <c r="E22" s="221"/>
      <c r="F22" s="221" t="s">
        <v>54</v>
      </c>
      <c r="G22" s="221"/>
      <c r="H22" s="221"/>
      <c r="I22" s="221" t="s">
        <v>54</v>
      </c>
      <c r="J22" s="221"/>
      <c r="K22" s="221"/>
      <c r="L22" s="221" t="s">
        <v>54</v>
      </c>
      <c r="M22" s="221"/>
      <c r="N22" s="221"/>
    </row>
    <row r="23" spans="2:14" ht="30" customHeight="1" thickBot="1">
      <c r="B23" s="118"/>
      <c r="C23" s="119" t="s">
        <v>256</v>
      </c>
      <c r="D23" s="120" t="s">
        <v>254</v>
      </c>
      <c r="E23" s="121" t="s">
        <v>255</v>
      </c>
      <c r="F23" s="119" t="s">
        <v>256</v>
      </c>
      <c r="G23" s="120" t="s">
        <v>254</v>
      </c>
      <c r="H23" s="121" t="s">
        <v>255</v>
      </c>
      <c r="I23" s="119" t="s">
        <v>256</v>
      </c>
      <c r="J23" s="120" t="s">
        <v>254</v>
      </c>
      <c r="K23" s="121" t="s">
        <v>255</v>
      </c>
      <c r="L23" s="119" t="s">
        <v>256</v>
      </c>
      <c r="M23" s="120" t="s">
        <v>254</v>
      </c>
      <c r="N23" s="121" t="s">
        <v>255</v>
      </c>
    </row>
    <row r="24" spans="2:14" ht="15">
      <c r="B24" s="148" t="s">
        <v>196</v>
      </c>
      <c r="C24" s="117">
        <v>-767.3</v>
      </c>
      <c r="D24" s="117">
        <v>0</v>
      </c>
      <c r="E24" s="116">
        <v>-767.3</v>
      </c>
      <c r="F24" s="117">
        <v>-688.3</v>
      </c>
      <c r="G24" s="117">
        <v>0</v>
      </c>
      <c r="H24" s="116">
        <v>-688.3</v>
      </c>
      <c r="I24" s="117">
        <v>-730.1999999999998</v>
      </c>
      <c r="J24" s="117">
        <v>0</v>
      </c>
      <c r="K24" s="116">
        <v>-730.0999999999999</v>
      </c>
      <c r="L24" s="117">
        <v>-1127.2</v>
      </c>
      <c r="M24" s="117">
        <v>0</v>
      </c>
      <c r="N24" s="116">
        <v>-1127.2</v>
      </c>
    </row>
    <row r="25" spans="2:14" ht="15">
      <c r="B25" s="148" t="s">
        <v>197</v>
      </c>
      <c r="C25" s="117">
        <v>-9624</v>
      </c>
      <c r="D25" s="117">
        <v>1235.6</v>
      </c>
      <c r="E25" s="116">
        <v>-8389</v>
      </c>
      <c r="F25" s="117">
        <v>-6207</v>
      </c>
      <c r="G25" s="117">
        <v>875</v>
      </c>
      <c r="H25" s="116">
        <v>-5332</v>
      </c>
      <c r="I25" s="117">
        <v>-5381.4000000000015</v>
      </c>
      <c r="J25" s="117">
        <v>756.9</v>
      </c>
      <c r="K25" s="116">
        <v>-4625.2</v>
      </c>
      <c r="L25" s="117">
        <v>-9921.4</v>
      </c>
      <c r="M25" s="117">
        <v>1088.5</v>
      </c>
      <c r="N25" s="116">
        <v>-8832.699999999999</v>
      </c>
    </row>
    <row r="26" spans="2:14" ht="15">
      <c r="B26" s="148" t="s">
        <v>198</v>
      </c>
      <c r="C26" s="117">
        <v>-1008</v>
      </c>
      <c r="D26" s="117">
        <v>0</v>
      </c>
      <c r="E26" s="116">
        <v>-1008</v>
      </c>
      <c r="F26" s="117">
        <v>-678</v>
      </c>
      <c r="G26" s="117">
        <v>0</v>
      </c>
      <c r="H26" s="116">
        <v>-678</v>
      </c>
      <c r="I26" s="117">
        <v>-732.0999999999999</v>
      </c>
      <c r="J26" s="117">
        <v>0</v>
      </c>
      <c r="K26" s="116">
        <v>-732.3</v>
      </c>
      <c r="L26" s="117">
        <v>-949.9</v>
      </c>
      <c r="M26" s="117">
        <v>0</v>
      </c>
      <c r="N26" s="116">
        <v>-949.9</v>
      </c>
    </row>
    <row r="27" spans="2:14" ht="15">
      <c r="B27" s="148" t="s">
        <v>184</v>
      </c>
      <c r="C27" s="117">
        <v>-558</v>
      </c>
      <c r="D27" s="117">
        <v>0</v>
      </c>
      <c r="E27" s="116">
        <v>-558</v>
      </c>
      <c r="F27" s="117">
        <v>-328</v>
      </c>
      <c r="G27" s="117">
        <v>0</v>
      </c>
      <c r="H27" s="116">
        <v>-328</v>
      </c>
      <c r="I27" s="117">
        <v>-350</v>
      </c>
      <c r="J27" s="117">
        <v>0</v>
      </c>
      <c r="K27" s="116">
        <v>-349.5</v>
      </c>
      <c r="L27" s="117">
        <v>-590.7</v>
      </c>
      <c r="M27" s="117">
        <v>0</v>
      </c>
      <c r="N27" s="116">
        <v>-590.7</v>
      </c>
    </row>
    <row r="28" spans="2:14" ht="15">
      <c r="B28" s="147" t="s">
        <v>199</v>
      </c>
      <c r="C28" s="117">
        <v>-152</v>
      </c>
      <c r="D28" s="117">
        <v>0</v>
      </c>
      <c r="E28" s="116">
        <v>-152</v>
      </c>
      <c r="F28" s="117">
        <v>-154</v>
      </c>
      <c r="G28" s="117">
        <v>0</v>
      </c>
      <c r="H28" s="116">
        <v>-154.3</v>
      </c>
      <c r="I28" s="117">
        <v>-155.7</v>
      </c>
      <c r="J28" s="117">
        <v>0</v>
      </c>
      <c r="K28" s="116">
        <v>-155.7</v>
      </c>
      <c r="L28" s="117">
        <v>-220.8</v>
      </c>
      <c r="M28" s="117">
        <v>0</v>
      </c>
      <c r="N28" s="116">
        <v>-220.8</v>
      </c>
    </row>
    <row r="29" spans="2:14" ht="15">
      <c r="B29" s="147" t="s">
        <v>200</v>
      </c>
      <c r="C29" s="117">
        <v>2531</v>
      </c>
      <c r="D29" s="117">
        <v>-1198.3</v>
      </c>
      <c r="E29" s="116">
        <v>1333</v>
      </c>
      <c r="F29" s="117">
        <v>1658.7</v>
      </c>
      <c r="G29" s="117">
        <v>-837.8</v>
      </c>
      <c r="H29" s="116">
        <v>821</v>
      </c>
      <c r="I29" s="117">
        <v>1691.3999999999996</v>
      </c>
      <c r="J29" s="117">
        <v>-715.9</v>
      </c>
      <c r="K29" s="116">
        <v>976.6000000000004</v>
      </c>
      <c r="L29" s="117">
        <v>2495.5</v>
      </c>
      <c r="M29" s="117">
        <v>-1032.4</v>
      </c>
      <c r="N29" s="116">
        <v>1462.5</v>
      </c>
    </row>
    <row r="30" spans="2:14" ht="15">
      <c r="B30" s="147" t="s">
        <v>150</v>
      </c>
      <c r="C30" s="117">
        <v>-9578</v>
      </c>
      <c r="D30" s="117">
        <v>37.3</v>
      </c>
      <c r="E30" s="116">
        <v>-9541</v>
      </c>
      <c r="F30" s="117">
        <v>-6397</v>
      </c>
      <c r="G30" s="117">
        <v>37.4</v>
      </c>
      <c r="H30" s="116">
        <v>-6359.6</v>
      </c>
      <c r="I30" s="117">
        <v>-5657</v>
      </c>
      <c r="J30" s="117">
        <v>41.4</v>
      </c>
      <c r="K30" s="116">
        <v>-5615.599999999999</v>
      </c>
      <c r="L30" s="117">
        <v>-10314.9</v>
      </c>
      <c r="M30" s="117">
        <v>56.100000000000364</v>
      </c>
      <c r="N30" s="116">
        <v>-10258.8</v>
      </c>
    </row>
    <row r="32" spans="2:15" s="162" customFormat="1" ht="12.75">
      <c r="B32" s="158"/>
      <c r="C32" s="158"/>
      <c r="D32" s="158"/>
      <c r="E32" s="161"/>
      <c r="G32" s="158"/>
      <c r="H32" s="161"/>
      <c r="I32" s="158"/>
      <c r="J32" s="158"/>
      <c r="K32" s="161"/>
      <c r="L32" s="158"/>
      <c r="M32" s="158"/>
      <c r="N32" s="161"/>
      <c r="O32" s="158"/>
    </row>
    <row r="38" ht="23.25">
      <c r="F38" s="101"/>
    </row>
    <row r="39" ht="23.25">
      <c r="F39" s="101"/>
    </row>
  </sheetData>
  <sheetProtection/>
  <mergeCells count="17">
    <mergeCell ref="C4:S4"/>
    <mergeCell ref="C9:E9"/>
    <mergeCell ref="F9:H9"/>
    <mergeCell ref="I9:K9"/>
    <mergeCell ref="L9:N9"/>
    <mergeCell ref="C10:E10"/>
    <mergeCell ref="F10:H10"/>
    <mergeCell ref="I10:K10"/>
    <mergeCell ref="L10:N10"/>
    <mergeCell ref="C21:E21"/>
    <mergeCell ref="F21:H21"/>
    <mergeCell ref="I21:K21"/>
    <mergeCell ref="L21:N21"/>
    <mergeCell ref="C22:E22"/>
    <mergeCell ref="F22:H22"/>
    <mergeCell ref="I22:K22"/>
    <mergeCell ref="L22:N22"/>
  </mergeCells>
  <conditionalFormatting sqref="J13 J17:J18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J12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J14:J16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M12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D26:D28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conditionalFormatting sqref="M14:M16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M24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M26:M28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G24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G26:G28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D24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D12:D1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G13 G17:G18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M13 M17:M18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G12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G14:G16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D25 D29:D30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G25 G29:G30">
    <cfRule type="cellIs" priority="19" dxfId="1" operator="lessThan" stopIfTrue="1">
      <formula>0</formula>
    </cfRule>
    <cfRule type="cellIs" priority="20" dxfId="0" operator="greaterThan" stopIfTrue="1">
      <formula>0</formula>
    </cfRule>
  </conditionalFormatting>
  <conditionalFormatting sqref="J24:J25 J29:J30">
    <cfRule type="cellIs" priority="17" dxfId="1" operator="lessThan" stopIfTrue="1">
      <formula>0</formula>
    </cfRule>
    <cfRule type="cellIs" priority="18" dxfId="0" operator="greaterThan" stopIfTrue="1">
      <formula>0</formula>
    </cfRule>
  </conditionalFormatting>
  <conditionalFormatting sqref="M25 M29:M30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J26:J28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75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92.7109375" style="134" customWidth="1"/>
    <col min="3" max="8" width="20.7109375" style="134" customWidth="1"/>
    <col min="9" max="10" width="20.7109375" style="136" customWidth="1"/>
    <col min="11" max="12" width="5.7109375" style="134" customWidth="1"/>
    <col min="13" max="19" width="17.7109375" style="134" customWidth="1"/>
    <col min="20" max="20" width="17.7109375" style="134" hidden="1" customWidth="1"/>
    <col min="21" max="35" width="17.7109375" style="134" customWidth="1"/>
    <col min="36" max="40" width="17.7109375" style="134" hidden="1" customWidth="1"/>
    <col min="41" max="16384" width="9.140625" style="134" customWidth="1"/>
  </cols>
  <sheetData>
    <row r="1" ht="23.25">
      <c r="B1" s="25" t="s">
        <v>315</v>
      </c>
    </row>
    <row r="2" spans="2:25" ht="15.75" customHeight="1">
      <c r="B2" s="133"/>
      <c r="C2" s="133"/>
      <c r="D2" s="133"/>
      <c r="E2" s="133"/>
      <c r="F2" s="133"/>
      <c r="G2" s="27"/>
      <c r="H2" s="27"/>
      <c r="I2" s="27"/>
      <c r="J2" s="27"/>
      <c r="K2" s="163"/>
      <c r="L2" s="163"/>
      <c r="M2" s="157"/>
      <c r="N2" s="157"/>
      <c r="O2" s="157"/>
      <c r="P2" s="157"/>
      <c r="Q2" s="157"/>
      <c r="R2" s="135"/>
      <c r="S2" s="135"/>
      <c r="T2" s="135"/>
      <c r="U2" s="135"/>
      <c r="V2" s="135"/>
      <c r="W2" s="135"/>
      <c r="X2" s="135"/>
      <c r="Y2" s="135"/>
    </row>
    <row r="3" spans="2:10" ht="12.75">
      <c r="B3" s="136"/>
      <c r="C3" s="136"/>
      <c r="D3" s="136"/>
      <c r="E3" s="136"/>
      <c r="F3" s="164"/>
      <c r="G3" s="2"/>
      <c r="H3" s="2"/>
      <c r="I3" s="2"/>
      <c r="J3" s="2"/>
    </row>
    <row r="4" spans="2:31" ht="75.75" customHeight="1">
      <c r="B4" s="58" t="s">
        <v>35</v>
      </c>
      <c r="C4" s="59" t="s">
        <v>303</v>
      </c>
      <c r="D4" s="71" t="s">
        <v>304</v>
      </c>
      <c r="E4" s="59" t="s">
        <v>302</v>
      </c>
      <c r="F4" s="71" t="s">
        <v>270</v>
      </c>
      <c r="G4" s="60" t="s">
        <v>306</v>
      </c>
      <c r="H4" s="60" t="s">
        <v>307</v>
      </c>
      <c r="I4" s="60" t="s">
        <v>308</v>
      </c>
      <c r="J4" s="60" t="s">
        <v>305</v>
      </c>
      <c r="K4" s="61"/>
      <c r="L4" s="61"/>
      <c r="M4" s="59" t="s">
        <v>302</v>
      </c>
      <c r="N4" s="61" t="s">
        <v>250</v>
      </c>
      <c r="O4" s="61" t="s">
        <v>238</v>
      </c>
      <c r="P4" s="61" t="s">
        <v>239</v>
      </c>
      <c r="Q4" s="61" t="s">
        <v>235</v>
      </c>
      <c r="R4" s="71" t="s">
        <v>228</v>
      </c>
      <c r="S4" s="60" t="s">
        <v>251</v>
      </c>
      <c r="T4" s="61" t="s">
        <v>227</v>
      </c>
      <c r="U4" s="61" t="s">
        <v>32</v>
      </c>
      <c r="V4" s="61" t="s">
        <v>31</v>
      </c>
      <c r="W4" s="61" t="s">
        <v>30</v>
      </c>
      <c r="X4" s="61" t="s">
        <v>27</v>
      </c>
      <c r="Y4" s="61" t="s">
        <v>26</v>
      </c>
      <c r="Z4" s="137"/>
      <c r="AA4" s="137"/>
      <c r="AB4" s="137"/>
      <c r="AC4" s="137"/>
      <c r="AD4" s="137"/>
      <c r="AE4" s="137"/>
    </row>
    <row r="5" spans="2:31" ht="12" customHeight="1">
      <c r="B5" s="107"/>
      <c r="C5" s="108" t="s">
        <v>54</v>
      </c>
      <c r="D5" s="108" t="s">
        <v>54</v>
      </c>
      <c r="E5" s="108" t="s">
        <v>54</v>
      </c>
      <c r="F5" s="108" t="s">
        <v>54</v>
      </c>
      <c r="G5" s="109" t="s">
        <v>157</v>
      </c>
      <c r="H5" s="109" t="s">
        <v>54</v>
      </c>
      <c r="I5" s="109" t="s">
        <v>157</v>
      </c>
      <c r="J5" s="109" t="s">
        <v>54</v>
      </c>
      <c r="K5" s="35"/>
      <c r="L5" s="35"/>
      <c r="M5" s="108" t="s">
        <v>54</v>
      </c>
      <c r="N5" s="109" t="s">
        <v>54</v>
      </c>
      <c r="O5" s="109" t="s">
        <v>54</v>
      </c>
      <c r="P5" s="109" t="s">
        <v>54</v>
      </c>
      <c r="Q5" s="109" t="s">
        <v>54</v>
      </c>
      <c r="R5" s="108" t="s">
        <v>54</v>
      </c>
      <c r="S5" s="109" t="s">
        <v>54</v>
      </c>
      <c r="T5" s="109" t="s">
        <v>54</v>
      </c>
      <c r="U5" s="109" t="s">
        <v>54</v>
      </c>
      <c r="V5" s="109" t="s">
        <v>54</v>
      </c>
      <c r="W5" s="109" t="s">
        <v>54</v>
      </c>
      <c r="X5" s="109" t="s">
        <v>54</v>
      </c>
      <c r="Y5" s="109" t="s">
        <v>54</v>
      </c>
      <c r="Z5" s="137"/>
      <c r="AA5" s="137"/>
      <c r="AB5" s="137"/>
      <c r="AC5" s="137"/>
      <c r="AD5" s="137"/>
      <c r="AE5" s="137"/>
    </row>
    <row r="6" spans="2:31" ht="12" customHeight="1" thickBot="1">
      <c r="B6" s="111"/>
      <c r="C6" s="112"/>
      <c r="D6" s="112"/>
      <c r="E6" s="112"/>
      <c r="F6" s="110"/>
      <c r="G6" s="114"/>
      <c r="H6" s="114"/>
      <c r="I6" s="113"/>
      <c r="J6" s="113"/>
      <c r="K6" s="35"/>
      <c r="L6" s="35"/>
      <c r="M6" s="112"/>
      <c r="N6" s="114"/>
      <c r="O6" s="114"/>
      <c r="P6" s="114"/>
      <c r="Q6" s="114"/>
      <c r="R6" s="110"/>
      <c r="S6" s="114"/>
      <c r="T6" s="114"/>
      <c r="U6" s="114"/>
      <c r="V6" s="114"/>
      <c r="W6" s="114"/>
      <c r="X6" s="114"/>
      <c r="Y6" s="114"/>
      <c r="Z6" s="137"/>
      <c r="AA6" s="137"/>
      <c r="AB6" s="137"/>
      <c r="AC6" s="137"/>
      <c r="AD6" s="137"/>
      <c r="AE6" s="137"/>
    </row>
    <row r="7" spans="2:25" ht="12.75" customHeight="1">
      <c r="B7" s="30" t="s">
        <v>36</v>
      </c>
      <c r="C7" s="33">
        <v>14754</v>
      </c>
      <c r="D7" s="33">
        <v>12942</v>
      </c>
      <c r="E7" s="33">
        <v>5192</v>
      </c>
      <c r="F7" s="33">
        <v>4708</v>
      </c>
      <c r="G7" s="106">
        <f>(E7-D7)/D7</f>
        <v>-0.5988255292845001</v>
      </c>
      <c r="H7" s="36">
        <f>E7-D7</f>
        <v>-7750</v>
      </c>
      <c r="I7" s="106">
        <f aca="true" t="shared" si="0" ref="I7:I26">(E7-F7)/F7</f>
        <v>0.102803738317757</v>
      </c>
      <c r="J7" s="36">
        <f aca="true" t="shared" si="1" ref="J7:J26">E7-F7</f>
        <v>484</v>
      </c>
      <c r="K7" s="36"/>
      <c r="L7" s="36"/>
      <c r="M7" s="33">
        <f aca="true" t="shared" si="2" ref="M7:M26">E7</f>
        <v>5192</v>
      </c>
      <c r="N7" s="33">
        <v>9562</v>
      </c>
      <c r="O7" s="36">
        <v>28613</v>
      </c>
      <c r="P7" s="36">
        <v>8788</v>
      </c>
      <c r="Q7" s="36">
        <v>4776</v>
      </c>
      <c r="R7" s="33">
        <f>F7</f>
        <v>4708</v>
      </c>
      <c r="S7" s="36">
        <v>8234</v>
      </c>
      <c r="T7" s="36">
        <v>9468</v>
      </c>
      <c r="U7" s="36">
        <v>26429</v>
      </c>
      <c r="V7" s="36">
        <v>7924</v>
      </c>
      <c r="W7" s="36">
        <v>4367</v>
      </c>
      <c r="X7" s="36">
        <v>4920</v>
      </c>
      <c r="Y7" s="36">
        <v>9218</v>
      </c>
    </row>
    <row r="8" spans="2:25" ht="12.75" customHeight="1">
      <c r="B8" s="30" t="s">
        <v>37</v>
      </c>
      <c r="C8" s="33">
        <v>6132</v>
      </c>
      <c r="D8" s="33">
        <v>5801</v>
      </c>
      <c r="E8" s="33">
        <v>2447</v>
      </c>
      <c r="F8" s="33">
        <v>2420</v>
      </c>
      <c r="G8" s="106">
        <f>(E8-D8)/D8</f>
        <v>-0.5781761765212894</v>
      </c>
      <c r="H8" s="36">
        <f>E8-D8</f>
        <v>-3354</v>
      </c>
      <c r="I8" s="106">
        <f t="shared" si="0"/>
        <v>0.01115702479338843</v>
      </c>
      <c r="J8" s="36">
        <f t="shared" si="1"/>
        <v>27</v>
      </c>
      <c r="K8" s="36"/>
      <c r="L8" s="36"/>
      <c r="M8" s="33">
        <f t="shared" si="2"/>
        <v>2447</v>
      </c>
      <c r="N8" s="33">
        <v>3685</v>
      </c>
      <c r="O8" s="36">
        <v>7244</v>
      </c>
      <c r="P8" s="36">
        <v>2177</v>
      </c>
      <c r="Q8" s="36">
        <v>1299</v>
      </c>
      <c r="R8" s="33">
        <f>F8</f>
        <v>2420</v>
      </c>
      <c r="S8" s="36">
        <v>3381</v>
      </c>
      <c r="T8" s="36">
        <v>2184</v>
      </c>
      <c r="U8" s="36">
        <v>6767</v>
      </c>
      <c r="V8" s="36">
        <v>2222</v>
      </c>
      <c r="W8" s="36">
        <v>1334</v>
      </c>
      <c r="X8" s="36">
        <v>1449</v>
      </c>
      <c r="Y8" s="36">
        <v>1762</v>
      </c>
    </row>
    <row r="9" spans="2:44" ht="13.5" customHeight="1" thickBot="1">
      <c r="B9" s="62" t="s">
        <v>38</v>
      </c>
      <c r="C9" s="63">
        <v>20886</v>
      </c>
      <c r="D9" s="63">
        <v>18743</v>
      </c>
      <c r="E9" s="63">
        <v>7639</v>
      </c>
      <c r="F9" s="63">
        <v>7128</v>
      </c>
      <c r="G9" s="214">
        <f>(E9-D9)/D9</f>
        <v>-0.5924345088833164</v>
      </c>
      <c r="H9" s="65">
        <f>E9-D9</f>
        <v>-11104</v>
      </c>
      <c r="I9" s="214">
        <f t="shared" si="0"/>
        <v>0.07168911335578003</v>
      </c>
      <c r="J9" s="65">
        <f t="shared" si="1"/>
        <v>511</v>
      </c>
      <c r="K9" s="69"/>
      <c r="L9" s="69"/>
      <c r="M9" s="63">
        <f t="shared" si="2"/>
        <v>7639</v>
      </c>
      <c r="N9" s="63">
        <v>13247</v>
      </c>
      <c r="O9" s="65">
        <v>35857</v>
      </c>
      <c r="P9" s="65">
        <v>10965</v>
      </c>
      <c r="Q9" s="65">
        <v>6075</v>
      </c>
      <c r="R9" s="63">
        <f aca="true" t="shared" si="3" ref="R9:R26">F9</f>
        <v>7128</v>
      </c>
      <c r="S9" s="65">
        <v>11615</v>
      </c>
      <c r="T9" s="65">
        <v>11652</v>
      </c>
      <c r="U9" s="65">
        <v>33196</v>
      </c>
      <c r="V9" s="65">
        <v>10146</v>
      </c>
      <c r="W9" s="65">
        <v>5701</v>
      </c>
      <c r="X9" s="65">
        <v>6369</v>
      </c>
      <c r="Y9" s="65">
        <v>10980</v>
      </c>
      <c r="Z9" s="137"/>
      <c r="AA9" s="137"/>
      <c r="AB9" s="137"/>
      <c r="AC9" s="137"/>
      <c r="AD9" s="137"/>
      <c r="AE9" s="137"/>
      <c r="AR9" s="137"/>
    </row>
    <row r="10" spans="2:44" ht="12.75" customHeight="1">
      <c r="B10" s="30" t="s">
        <v>39</v>
      </c>
      <c r="C10" s="215">
        <v>-12281</v>
      </c>
      <c r="D10" s="33">
        <v>-10542</v>
      </c>
      <c r="E10" s="33">
        <f>-4066</f>
        <v>-4066</v>
      </c>
      <c r="F10" s="33">
        <v>-3793</v>
      </c>
      <c r="G10" s="106">
        <f aca="true" t="shared" si="4" ref="G10:G26">(C10-D10)/D10</f>
        <v>0.16495921077594383</v>
      </c>
      <c r="H10" s="36">
        <f aca="true" t="shared" si="5" ref="H10:H26">C10-D10</f>
        <v>-1739</v>
      </c>
      <c r="I10" s="106">
        <f t="shared" si="0"/>
        <v>0.07197469021882415</v>
      </c>
      <c r="J10" s="36">
        <f t="shared" si="1"/>
        <v>-273</v>
      </c>
      <c r="K10" s="36"/>
      <c r="L10" s="36"/>
      <c r="M10" s="33">
        <f t="shared" si="2"/>
        <v>-4066</v>
      </c>
      <c r="N10" s="33">
        <v>-8215</v>
      </c>
      <c r="O10" s="36">
        <v>-20127</v>
      </c>
      <c r="P10" s="36">
        <v>-6512</v>
      </c>
      <c r="Q10" s="36">
        <v>-3073</v>
      </c>
      <c r="R10" s="33">
        <f t="shared" si="3"/>
        <v>-3793</v>
      </c>
      <c r="S10" s="36">
        <v>-6749</v>
      </c>
      <c r="T10" s="36">
        <v>-6749</v>
      </c>
      <c r="U10" s="36">
        <v>-18320</v>
      </c>
      <c r="V10" s="36">
        <v>-5447</v>
      </c>
      <c r="W10" s="36">
        <v>-2754</v>
      </c>
      <c r="X10" s="36">
        <v>-3126</v>
      </c>
      <c r="Y10" s="36">
        <v>-6993</v>
      </c>
      <c r="AR10" s="137"/>
    </row>
    <row r="11" spans="2:44" ht="12.75" customHeight="1">
      <c r="B11" s="30" t="s">
        <v>40</v>
      </c>
      <c r="C11" s="215">
        <v>-1338</v>
      </c>
      <c r="D11" s="33">
        <v>-1177</v>
      </c>
      <c r="E11" s="33">
        <f>-545</f>
        <v>-545</v>
      </c>
      <c r="F11" s="33">
        <v>-534</v>
      </c>
      <c r="G11" s="106">
        <f t="shared" si="4"/>
        <v>0.13678844519966016</v>
      </c>
      <c r="H11" s="36">
        <f t="shared" si="5"/>
        <v>-161</v>
      </c>
      <c r="I11" s="106">
        <f t="shared" si="0"/>
        <v>0.020599250936329586</v>
      </c>
      <c r="J11" s="36">
        <f t="shared" si="1"/>
        <v>-11</v>
      </c>
      <c r="K11" s="36"/>
      <c r="L11" s="36"/>
      <c r="M11" s="33">
        <f t="shared" si="2"/>
        <v>-545</v>
      </c>
      <c r="N11" s="33">
        <v>-793</v>
      </c>
      <c r="O11" s="36">
        <v>-2586</v>
      </c>
      <c r="P11" s="36">
        <v>-882</v>
      </c>
      <c r="Q11" s="36">
        <v>-527</v>
      </c>
      <c r="R11" s="33">
        <f t="shared" si="3"/>
        <v>-534</v>
      </c>
      <c r="S11" s="36">
        <v>-643</v>
      </c>
      <c r="T11" s="36">
        <v>-643</v>
      </c>
      <c r="U11" s="36">
        <v>-2427</v>
      </c>
      <c r="V11" s="36">
        <v>-763</v>
      </c>
      <c r="W11" s="36">
        <v>-527</v>
      </c>
      <c r="X11" s="36">
        <v>-494</v>
      </c>
      <c r="Y11" s="36">
        <v>-643</v>
      </c>
      <c r="AR11" s="137"/>
    </row>
    <row r="12" spans="2:44" ht="12.75" customHeight="1">
      <c r="B12" s="30" t="s">
        <v>41</v>
      </c>
      <c r="C12" s="215">
        <v>-1392</v>
      </c>
      <c r="D12" s="33">
        <v>-1312</v>
      </c>
      <c r="E12" s="33">
        <f>-723</f>
        <v>-723</v>
      </c>
      <c r="F12" s="33">
        <v>-672</v>
      </c>
      <c r="G12" s="106">
        <f t="shared" si="4"/>
        <v>0.06097560975609756</v>
      </c>
      <c r="H12" s="36">
        <f t="shared" si="5"/>
        <v>-80</v>
      </c>
      <c r="I12" s="106">
        <f t="shared" si="0"/>
        <v>0.07589285714285714</v>
      </c>
      <c r="J12" s="36">
        <f t="shared" si="1"/>
        <v>-51</v>
      </c>
      <c r="K12" s="36"/>
      <c r="L12" s="36"/>
      <c r="M12" s="33">
        <f t="shared" si="2"/>
        <v>-723</v>
      </c>
      <c r="N12" s="33">
        <v>-669</v>
      </c>
      <c r="O12" s="36">
        <v>-2696</v>
      </c>
      <c r="P12" s="36">
        <v>-794</v>
      </c>
      <c r="Q12" s="36">
        <v>-590</v>
      </c>
      <c r="R12" s="33">
        <f t="shared" si="3"/>
        <v>-672</v>
      </c>
      <c r="S12" s="36">
        <v>-640</v>
      </c>
      <c r="T12" s="36">
        <v>-640</v>
      </c>
      <c r="U12" s="36">
        <v>-2573</v>
      </c>
      <c r="V12" s="36">
        <v>-778</v>
      </c>
      <c r="W12" s="36">
        <v>-611</v>
      </c>
      <c r="X12" s="36">
        <v>-639</v>
      </c>
      <c r="Y12" s="36">
        <v>-545</v>
      </c>
      <c r="AF12" s="97"/>
      <c r="AG12" s="97"/>
      <c r="AH12" s="97"/>
      <c r="AI12" s="97"/>
      <c r="AJ12" s="138"/>
      <c r="AK12" s="97"/>
      <c r="AL12" s="97"/>
      <c r="AM12" s="97"/>
      <c r="AN12" s="97"/>
      <c r="AO12" s="139"/>
      <c r="AP12" s="137"/>
      <c r="AQ12" s="137"/>
      <c r="AR12" s="137"/>
    </row>
    <row r="13" spans="2:44" ht="12.75" customHeight="1">
      <c r="B13" s="30" t="s">
        <v>42</v>
      </c>
      <c r="C13" s="215">
        <v>-528</v>
      </c>
      <c r="D13" s="33">
        <v>-489.3</v>
      </c>
      <c r="E13" s="33">
        <f>-259</f>
        <v>-259</v>
      </c>
      <c r="F13" s="33">
        <v>-229.3</v>
      </c>
      <c r="G13" s="106">
        <f t="shared" si="4"/>
        <v>0.07909258123850396</v>
      </c>
      <c r="H13" s="36">
        <f t="shared" si="5"/>
        <v>-38.69999999999999</v>
      </c>
      <c r="I13" s="106">
        <f t="shared" si="0"/>
        <v>0.1295246402093327</v>
      </c>
      <c r="J13" s="36">
        <f t="shared" si="1"/>
        <v>-29.69999999999999</v>
      </c>
      <c r="K13" s="36"/>
      <c r="L13" s="36"/>
      <c r="M13" s="33">
        <f t="shared" si="2"/>
        <v>-259</v>
      </c>
      <c r="N13" s="33">
        <v>-269</v>
      </c>
      <c r="O13" s="36">
        <v>-1144</v>
      </c>
      <c r="P13" s="36">
        <v>-304</v>
      </c>
      <c r="Q13" s="36">
        <v>-283</v>
      </c>
      <c r="R13" s="33">
        <f t="shared" si="3"/>
        <v>-229.3</v>
      </c>
      <c r="S13" s="36">
        <v>-260</v>
      </c>
      <c r="T13" s="36">
        <v>-294</v>
      </c>
      <c r="U13" s="36">
        <v>-1106</v>
      </c>
      <c r="V13" s="36">
        <v>-332</v>
      </c>
      <c r="W13" s="36">
        <v>-264</v>
      </c>
      <c r="X13" s="36">
        <v>-271</v>
      </c>
      <c r="Y13" s="36">
        <v>-239</v>
      </c>
      <c r="Z13" s="137"/>
      <c r="AA13" s="137"/>
      <c r="AB13" s="137"/>
      <c r="AC13" s="137"/>
      <c r="AD13" s="137"/>
      <c r="AE13" s="137"/>
      <c r="AQ13" s="137"/>
      <c r="AR13" s="137"/>
    </row>
    <row r="14" spans="2:44" ht="12.75" customHeight="1">
      <c r="B14" s="30" t="s">
        <v>43</v>
      </c>
      <c r="C14" s="215">
        <v>-837</v>
      </c>
      <c r="D14" s="33">
        <v>-766</v>
      </c>
      <c r="E14" s="33">
        <f>-445</f>
        <v>-445</v>
      </c>
      <c r="F14" s="33">
        <v>-408</v>
      </c>
      <c r="G14" s="106">
        <f t="shared" si="4"/>
        <v>0.0926892950391645</v>
      </c>
      <c r="H14" s="36">
        <f t="shared" si="5"/>
        <v>-71</v>
      </c>
      <c r="I14" s="106">
        <f t="shared" si="0"/>
        <v>0.09068627450980392</v>
      </c>
      <c r="J14" s="36">
        <f t="shared" si="1"/>
        <v>-37</v>
      </c>
      <c r="K14" s="36"/>
      <c r="L14" s="36"/>
      <c r="M14" s="33">
        <f t="shared" si="2"/>
        <v>-445</v>
      </c>
      <c r="N14" s="33">
        <v>-392</v>
      </c>
      <c r="O14" s="36">
        <v>-1749</v>
      </c>
      <c r="P14" s="36">
        <v>-551</v>
      </c>
      <c r="Q14" s="36">
        <v>-426</v>
      </c>
      <c r="R14" s="33">
        <f t="shared" si="3"/>
        <v>-408</v>
      </c>
      <c r="S14" s="36">
        <v>-358</v>
      </c>
      <c r="T14" s="36">
        <v>-361</v>
      </c>
      <c r="U14" s="36">
        <v>-1412</v>
      </c>
      <c r="V14" s="36">
        <v>-488</v>
      </c>
      <c r="W14" s="36">
        <v>-375</v>
      </c>
      <c r="X14" s="36">
        <v>-313</v>
      </c>
      <c r="Y14" s="36">
        <v>-236</v>
      </c>
      <c r="AQ14" s="137"/>
      <c r="AR14" s="137"/>
    </row>
    <row r="15" spans="2:44" ht="12.75" customHeight="1">
      <c r="B15" s="30" t="s">
        <v>44</v>
      </c>
      <c r="C15" s="215">
        <v>-598</v>
      </c>
      <c r="D15" s="33">
        <v>-567</v>
      </c>
      <c r="E15" s="33">
        <f>-41</f>
        <v>-41</v>
      </c>
      <c r="F15" s="33">
        <v>-43</v>
      </c>
      <c r="G15" s="106">
        <f t="shared" si="4"/>
        <v>0.054673721340388004</v>
      </c>
      <c r="H15" s="36">
        <f t="shared" si="5"/>
        <v>-31</v>
      </c>
      <c r="I15" s="106">
        <f t="shared" si="0"/>
        <v>-0.046511627906976744</v>
      </c>
      <c r="J15" s="36">
        <f t="shared" si="1"/>
        <v>2</v>
      </c>
      <c r="K15" s="36"/>
      <c r="L15" s="36"/>
      <c r="M15" s="33">
        <f t="shared" si="2"/>
        <v>-41</v>
      </c>
      <c r="N15" s="33">
        <v>-557</v>
      </c>
      <c r="O15" s="36">
        <v>-793</v>
      </c>
      <c r="P15" s="36">
        <v>-123</v>
      </c>
      <c r="Q15" s="36">
        <v>-103</v>
      </c>
      <c r="R15" s="33">
        <f t="shared" si="3"/>
        <v>-43</v>
      </c>
      <c r="S15" s="36">
        <v>-524</v>
      </c>
      <c r="T15" s="36">
        <v>-524</v>
      </c>
      <c r="U15" s="36">
        <v>-765</v>
      </c>
      <c r="V15" s="36">
        <v>-132</v>
      </c>
      <c r="W15" s="36">
        <v>-128</v>
      </c>
      <c r="X15" s="36">
        <v>-56</v>
      </c>
      <c r="Y15" s="36">
        <v>-448</v>
      </c>
      <c r="AQ15" s="137"/>
      <c r="AR15" s="137"/>
    </row>
    <row r="16" spans="2:44" ht="12.75" customHeight="1">
      <c r="B16" s="30" t="s">
        <v>45</v>
      </c>
      <c r="C16" s="215">
        <v>-2</v>
      </c>
      <c r="D16" s="33">
        <v>-78</v>
      </c>
      <c r="E16" s="33">
        <f>-114</f>
        <v>-114</v>
      </c>
      <c r="F16" s="33">
        <v>-245</v>
      </c>
      <c r="G16" s="106">
        <f t="shared" si="4"/>
        <v>-0.9743589743589743</v>
      </c>
      <c r="H16" s="36">
        <f t="shared" si="5"/>
        <v>76</v>
      </c>
      <c r="I16" s="106">
        <f t="shared" si="0"/>
        <v>-0.5346938775510204</v>
      </c>
      <c r="J16" s="36">
        <f t="shared" si="1"/>
        <v>131</v>
      </c>
      <c r="K16" s="36"/>
      <c r="L16" s="36"/>
      <c r="M16" s="33">
        <f t="shared" si="2"/>
        <v>-114</v>
      </c>
      <c r="N16" s="33">
        <v>112</v>
      </c>
      <c r="O16" s="36">
        <v>-342</v>
      </c>
      <c r="P16" s="36">
        <v>-64</v>
      </c>
      <c r="Q16" s="36">
        <v>-200</v>
      </c>
      <c r="R16" s="33">
        <f t="shared" si="3"/>
        <v>-245</v>
      </c>
      <c r="S16" s="36">
        <v>167</v>
      </c>
      <c r="T16" s="36">
        <v>167</v>
      </c>
      <c r="U16" s="36">
        <v>-332</v>
      </c>
      <c r="V16" s="36">
        <v>-484</v>
      </c>
      <c r="W16" s="36">
        <v>-68</v>
      </c>
      <c r="X16" s="36">
        <v>-132</v>
      </c>
      <c r="Y16" s="36">
        <v>351</v>
      </c>
      <c r="AQ16" s="137"/>
      <c r="AR16" s="137"/>
    </row>
    <row r="17" spans="2:44" ht="12.75" customHeight="1">
      <c r="B17" s="30" t="s">
        <v>46</v>
      </c>
      <c r="C17" s="215">
        <v>454</v>
      </c>
      <c r="D17" s="33">
        <v>388</v>
      </c>
      <c r="E17" s="33">
        <v>240</v>
      </c>
      <c r="F17" s="33">
        <v>229</v>
      </c>
      <c r="G17" s="106">
        <f t="shared" si="4"/>
        <v>0.17010309278350516</v>
      </c>
      <c r="H17" s="36">
        <f t="shared" si="5"/>
        <v>66</v>
      </c>
      <c r="I17" s="106">
        <f t="shared" si="0"/>
        <v>0.048034934497816595</v>
      </c>
      <c r="J17" s="36">
        <f t="shared" si="1"/>
        <v>11</v>
      </c>
      <c r="K17" s="36"/>
      <c r="L17" s="36"/>
      <c r="M17" s="33">
        <f t="shared" si="2"/>
        <v>240</v>
      </c>
      <c r="N17" s="33">
        <v>214</v>
      </c>
      <c r="O17" s="36">
        <v>992</v>
      </c>
      <c r="P17" s="36">
        <v>385</v>
      </c>
      <c r="Q17" s="36">
        <v>219</v>
      </c>
      <c r="R17" s="33">
        <f t="shared" si="3"/>
        <v>229</v>
      </c>
      <c r="S17" s="36">
        <v>159</v>
      </c>
      <c r="T17" s="36">
        <v>159</v>
      </c>
      <c r="U17" s="36">
        <v>868</v>
      </c>
      <c r="V17" s="36">
        <v>342</v>
      </c>
      <c r="W17" s="36">
        <v>202</v>
      </c>
      <c r="X17" s="36">
        <v>161</v>
      </c>
      <c r="Y17" s="36">
        <v>163</v>
      </c>
      <c r="Z17" s="137"/>
      <c r="AA17" s="137"/>
      <c r="AB17" s="137"/>
      <c r="AC17" s="137"/>
      <c r="AD17" s="137"/>
      <c r="AE17" s="137"/>
      <c r="AQ17" s="137"/>
      <c r="AR17" s="137"/>
    </row>
    <row r="18" spans="2:44" ht="12.75" customHeight="1">
      <c r="B18" s="31" t="s">
        <v>47</v>
      </c>
      <c r="C18" s="215">
        <v>-64</v>
      </c>
      <c r="D18" s="33">
        <v>-23</v>
      </c>
      <c r="E18" s="33">
        <v>-60</v>
      </c>
      <c r="F18" s="33">
        <v>-25</v>
      </c>
      <c r="G18" s="106">
        <f t="shared" si="4"/>
        <v>1.7826086956521738</v>
      </c>
      <c r="H18" s="36">
        <f t="shared" si="5"/>
        <v>-41</v>
      </c>
      <c r="I18" s="106">
        <f t="shared" si="0"/>
        <v>1.4</v>
      </c>
      <c r="J18" s="36">
        <f t="shared" si="1"/>
        <v>-35</v>
      </c>
      <c r="K18" s="36"/>
      <c r="L18" s="36"/>
      <c r="M18" s="33">
        <f t="shared" si="2"/>
        <v>-60</v>
      </c>
      <c r="N18" s="33">
        <v>-4</v>
      </c>
      <c r="O18" s="36">
        <v>-833</v>
      </c>
      <c r="P18" s="36">
        <v>-797</v>
      </c>
      <c r="Q18" s="36">
        <v>-13</v>
      </c>
      <c r="R18" s="33">
        <f t="shared" si="3"/>
        <v>-25</v>
      </c>
      <c r="S18" s="36">
        <v>2</v>
      </c>
      <c r="T18" s="36">
        <v>2</v>
      </c>
      <c r="U18" s="36">
        <v>-1155</v>
      </c>
      <c r="V18" s="36">
        <v>-359</v>
      </c>
      <c r="W18" s="36">
        <v>-38</v>
      </c>
      <c r="X18" s="36">
        <v>-762</v>
      </c>
      <c r="Y18" s="36">
        <v>3</v>
      </c>
      <c r="AQ18" s="137"/>
      <c r="AR18" s="137"/>
    </row>
    <row r="19" spans="2:44" ht="13.5" customHeight="1" thickBot="1">
      <c r="B19" s="62" t="s">
        <v>230</v>
      </c>
      <c r="C19" s="63">
        <v>4300</v>
      </c>
      <c r="D19" s="63">
        <v>4177</v>
      </c>
      <c r="E19" s="63">
        <v>1626</v>
      </c>
      <c r="F19" s="63">
        <v>1408</v>
      </c>
      <c r="G19" s="214">
        <f t="shared" si="4"/>
        <v>0.02944697151065358</v>
      </c>
      <c r="H19" s="65">
        <f t="shared" si="5"/>
        <v>123</v>
      </c>
      <c r="I19" s="214">
        <f t="shared" si="0"/>
        <v>0.15482954545454544</v>
      </c>
      <c r="J19" s="65">
        <f t="shared" si="1"/>
        <v>218</v>
      </c>
      <c r="K19" s="69"/>
      <c r="L19" s="69"/>
      <c r="M19" s="63">
        <f t="shared" si="2"/>
        <v>1626</v>
      </c>
      <c r="N19" s="63">
        <v>2674</v>
      </c>
      <c r="O19" s="65">
        <v>6579</v>
      </c>
      <c r="P19" s="65">
        <v>1323</v>
      </c>
      <c r="Q19" s="65">
        <v>1079</v>
      </c>
      <c r="R19" s="63">
        <f t="shared" si="3"/>
        <v>1408</v>
      </c>
      <c r="S19" s="65">
        <v>2769</v>
      </c>
      <c r="T19" s="65">
        <v>2769</v>
      </c>
      <c r="U19" s="65">
        <v>5974</v>
      </c>
      <c r="V19" s="65">
        <v>1705</v>
      </c>
      <c r="W19" s="65">
        <v>1138</v>
      </c>
      <c r="X19" s="65">
        <v>737</v>
      </c>
      <c r="Y19" s="65">
        <v>2393</v>
      </c>
      <c r="Z19" s="137"/>
      <c r="AA19" s="137"/>
      <c r="AB19" s="137"/>
      <c r="AC19" s="137"/>
      <c r="AD19" s="137"/>
      <c r="AE19" s="137"/>
      <c r="AQ19" s="137"/>
      <c r="AR19" s="137"/>
    </row>
    <row r="20" spans="2:44" ht="12.75" customHeight="1">
      <c r="B20" s="28" t="s">
        <v>229</v>
      </c>
      <c r="C20" s="33">
        <v>-1326</v>
      </c>
      <c r="D20" s="33">
        <v>-1335</v>
      </c>
      <c r="E20" s="33">
        <v>-657</v>
      </c>
      <c r="F20" s="33">
        <v>-640</v>
      </c>
      <c r="G20" s="106">
        <f t="shared" si="4"/>
        <v>-0.006741573033707865</v>
      </c>
      <c r="H20" s="36">
        <f t="shared" si="5"/>
        <v>9</v>
      </c>
      <c r="I20" s="106">
        <f t="shared" si="0"/>
        <v>0.0265625</v>
      </c>
      <c r="J20" s="36">
        <f t="shared" si="1"/>
        <v>-17</v>
      </c>
      <c r="K20" s="36"/>
      <c r="L20" s="36"/>
      <c r="M20" s="33">
        <f t="shared" si="2"/>
        <v>-657</v>
      </c>
      <c r="N20" s="33">
        <v>-669</v>
      </c>
      <c r="O20" s="36">
        <v>-2669</v>
      </c>
      <c r="P20" s="36">
        <v>-673</v>
      </c>
      <c r="Q20" s="36">
        <v>-661</v>
      </c>
      <c r="R20" s="33">
        <f t="shared" si="3"/>
        <v>-640</v>
      </c>
      <c r="S20" s="36">
        <v>-695</v>
      </c>
      <c r="T20" s="36">
        <v>-695</v>
      </c>
      <c r="U20" s="36">
        <v>-2614</v>
      </c>
      <c r="V20" s="36">
        <v>-658</v>
      </c>
      <c r="W20" s="36">
        <v>-619</v>
      </c>
      <c r="X20" s="36">
        <v>-665</v>
      </c>
      <c r="Y20" s="36">
        <v>-672</v>
      </c>
      <c r="AQ20" s="137"/>
      <c r="AR20" s="137"/>
    </row>
    <row r="21" spans="2:44" ht="13.5" customHeight="1" thickBot="1">
      <c r="B21" s="62" t="s">
        <v>48</v>
      </c>
      <c r="C21" s="63">
        <v>2974</v>
      </c>
      <c r="D21" s="63">
        <v>2842</v>
      </c>
      <c r="E21" s="63">
        <v>969</v>
      </c>
      <c r="F21" s="63">
        <v>768</v>
      </c>
      <c r="G21" s="214">
        <f t="shared" si="4"/>
        <v>0.04644616467276566</v>
      </c>
      <c r="H21" s="65">
        <f t="shared" si="5"/>
        <v>132</v>
      </c>
      <c r="I21" s="214">
        <f t="shared" si="0"/>
        <v>0.26171875</v>
      </c>
      <c r="J21" s="65">
        <f t="shared" si="1"/>
        <v>201</v>
      </c>
      <c r="K21" s="69"/>
      <c r="L21" s="69"/>
      <c r="M21" s="63">
        <f t="shared" si="2"/>
        <v>969</v>
      </c>
      <c r="N21" s="63">
        <v>2005</v>
      </c>
      <c r="O21" s="65">
        <v>3910</v>
      </c>
      <c r="P21" s="65">
        <v>650</v>
      </c>
      <c r="Q21" s="65">
        <v>418</v>
      </c>
      <c r="R21" s="63">
        <f t="shared" si="3"/>
        <v>768</v>
      </c>
      <c r="S21" s="65">
        <v>2074</v>
      </c>
      <c r="T21" s="65">
        <v>2074</v>
      </c>
      <c r="U21" s="65">
        <v>3360</v>
      </c>
      <c r="V21" s="65">
        <v>1047</v>
      </c>
      <c r="W21" s="65">
        <v>519</v>
      </c>
      <c r="X21" s="65">
        <v>72</v>
      </c>
      <c r="Y21" s="65">
        <v>1721</v>
      </c>
      <c r="Z21" s="137"/>
      <c r="AA21" s="137"/>
      <c r="AB21" s="137"/>
      <c r="AC21" s="137"/>
      <c r="AD21" s="137"/>
      <c r="AE21" s="137"/>
      <c r="AQ21" s="137"/>
      <c r="AR21" s="137"/>
    </row>
    <row r="22" spans="2:44" ht="12.75" customHeight="1">
      <c r="B22" s="32" t="s">
        <v>49</v>
      </c>
      <c r="C22" s="33">
        <v>51</v>
      </c>
      <c r="D22" s="33">
        <v>9</v>
      </c>
      <c r="E22" s="33">
        <v>11</v>
      </c>
      <c r="F22" s="33">
        <v>-10</v>
      </c>
      <c r="G22" s="106">
        <f t="shared" si="4"/>
        <v>4.666666666666667</v>
      </c>
      <c r="H22" s="36">
        <f t="shared" si="5"/>
        <v>42</v>
      </c>
      <c r="I22" s="106">
        <f t="shared" si="0"/>
        <v>-2.1</v>
      </c>
      <c r="J22" s="36">
        <f t="shared" si="1"/>
        <v>21</v>
      </c>
      <c r="K22" s="36"/>
      <c r="L22" s="36"/>
      <c r="M22" s="33">
        <f t="shared" si="2"/>
        <v>11</v>
      </c>
      <c r="N22" s="33">
        <v>40</v>
      </c>
      <c r="O22" s="36">
        <v>-16</v>
      </c>
      <c r="P22" s="36">
        <v>-47</v>
      </c>
      <c r="Q22" s="36">
        <v>22</v>
      </c>
      <c r="R22" s="33">
        <f t="shared" si="3"/>
        <v>-10</v>
      </c>
      <c r="S22" s="36">
        <v>19</v>
      </c>
      <c r="T22" s="36">
        <v>19</v>
      </c>
      <c r="U22" s="36">
        <v>-76</v>
      </c>
      <c r="V22" s="36">
        <v>-63</v>
      </c>
      <c r="W22" s="36">
        <v>7</v>
      </c>
      <c r="X22" s="36">
        <v>-67</v>
      </c>
      <c r="Y22" s="36">
        <v>48</v>
      </c>
      <c r="AQ22" s="137"/>
      <c r="AR22" s="137"/>
    </row>
    <row r="23" spans="2:44" ht="12.75" customHeight="1">
      <c r="B23" s="31" t="s">
        <v>50</v>
      </c>
      <c r="C23" s="33">
        <v>62</v>
      </c>
      <c r="D23" s="33">
        <v>8</v>
      </c>
      <c r="E23" s="33">
        <v>27</v>
      </c>
      <c r="F23" s="33">
        <v>-4</v>
      </c>
      <c r="G23" s="106">
        <f t="shared" si="4"/>
        <v>6.75</v>
      </c>
      <c r="H23" s="37">
        <f t="shared" si="5"/>
        <v>54</v>
      </c>
      <c r="I23" s="106">
        <f t="shared" si="0"/>
        <v>-7.75</v>
      </c>
      <c r="J23" s="37">
        <f t="shared" si="1"/>
        <v>31</v>
      </c>
      <c r="K23" s="36"/>
      <c r="L23" s="36"/>
      <c r="M23" s="33">
        <f t="shared" si="2"/>
        <v>27</v>
      </c>
      <c r="N23" s="33">
        <v>35</v>
      </c>
      <c r="O23" s="36">
        <v>28</v>
      </c>
      <c r="P23" s="36">
        <v>7</v>
      </c>
      <c r="Q23" s="36">
        <v>13</v>
      </c>
      <c r="R23" s="33">
        <f t="shared" si="3"/>
        <v>-4</v>
      </c>
      <c r="S23" s="36">
        <v>12</v>
      </c>
      <c r="T23" s="36">
        <v>12</v>
      </c>
      <c r="U23" s="36">
        <v>-74</v>
      </c>
      <c r="V23" s="36">
        <v>-14</v>
      </c>
      <c r="W23" s="36">
        <v>-19</v>
      </c>
      <c r="X23" s="36">
        <v>-41</v>
      </c>
      <c r="Y23" s="36" t="s">
        <v>29</v>
      </c>
      <c r="Z23" s="137"/>
      <c r="AA23" s="137"/>
      <c r="AB23" s="137"/>
      <c r="AC23" s="137"/>
      <c r="AD23" s="137"/>
      <c r="AE23" s="137"/>
      <c r="AQ23" s="137"/>
      <c r="AR23" s="137"/>
    </row>
    <row r="24" spans="2:44" ht="13.5" customHeight="1" thickBot="1">
      <c r="B24" s="62" t="s">
        <v>51</v>
      </c>
      <c r="C24" s="63">
        <v>3087</v>
      </c>
      <c r="D24" s="63">
        <v>2859</v>
      </c>
      <c r="E24" s="63">
        <v>1007</v>
      </c>
      <c r="F24" s="63">
        <v>754</v>
      </c>
      <c r="G24" s="214">
        <f t="shared" si="4"/>
        <v>0.07974816369359916</v>
      </c>
      <c r="H24" s="65">
        <f t="shared" si="5"/>
        <v>228</v>
      </c>
      <c r="I24" s="214">
        <f t="shared" si="0"/>
        <v>0.33554376657824936</v>
      </c>
      <c r="J24" s="65">
        <f t="shared" si="1"/>
        <v>253</v>
      </c>
      <c r="K24" s="69"/>
      <c r="L24" s="69"/>
      <c r="M24" s="63">
        <f t="shared" si="2"/>
        <v>1007</v>
      </c>
      <c r="N24" s="63">
        <v>2080</v>
      </c>
      <c r="O24" s="65">
        <v>3922</v>
      </c>
      <c r="P24" s="65">
        <v>610</v>
      </c>
      <c r="Q24" s="65">
        <v>453</v>
      </c>
      <c r="R24" s="63">
        <f t="shared" si="3"/>
        <v>754</v>
      </c>
      <c r="S24" s="65">
        <v>2105</v>
      </c>
      <c r="T24" s="65">
        <v>2105</v>
      </c>
      <c r="U24" s="65">
        <v>3210</v>
      </c>
      <c r="V24" s="65">
        <v>970</v>
      </c>
      <c r="W24" s="65">
        <v>507</v>
      </c>
      <c r="X24" s="65">
        <v>-36</v>
      </c>
      <c r="Y24" s="65">
        <v>1769</v>
      </c>
      <c r="AQ24" s="137"/>
      <c r="AR24" s="137"/>
    </row>
    <row r="25" spans="2:44" ht="12.75" customHeight="1">
      <c r="B25" s="28" t="s">
        <v>52</v>
      </c>
      <c r="C25" s="33">
        <v>-817</v>
      </c>
      <c r="D25" s="33">
        <v>-761</v>
      </c>
      <c r="E25" s="33">
        <f>-303</f>
        <v>-303</v>
      </c>
      <c r="F25" s="33">
        <v>-255</v>
      </c>
      <c r="G25" s="106">
        <f t="shared" si="4"/>
        <v>0.0735873850197109</v>
      </c>
      <c r="H25" s="36">
        <f t="shared" si="5"/>
        <v>-56</v>
      </c>
      <c r="I25" s="106">
        <f t="shared" si="0"/>
        <v>0.18823529411764706</v>
      </c>
      <c r="J25" s="36">
        <f t="shared" si="1"/>
        <v>-48</v>
      </c>
      <c r="K25" s="36"/>
      <c r="L25" s="36"/>
      <c r="M25" s="33">
        <f t="shared" si="2"/>
        <v>-303</v>
      </c>
      <c r="N25" s="33">
        <v>-514</v>
      </c>
      <c r="O25" s="36">
        <v>-1001</v>
      </c>
      <c r="P25" s="36">
        <v>-154</v>
      </c>
      <c r="Q25" s="36">
        <v>-86</v>
      </c>
      <c r="R25" s="33">
        <f t="shared" si="3"/>
        <v>-255</v>
      </c>
      <c r="S25" s="36">
        <v>-506</v>
      </c>
      <c r="T25" s="36">
        <v>-506</v>
      </c>
      <c r="U25" s="36">
        <v>-861</v>
      </c>
      <c r="V25" s="36">
        <v>-249</v>
      </c>
      <c r="W25" s="36">
        <v>-150</v>
      </c>
      <c r="X25" s="36">
        <v>-79</v>
      </c>
      <c r="Y25" s="36">
        <v>-383</v>
      </c>
      <c r="AQ25" s="137"/>
      <c r="AR25" s="137"/>
    </row>
    <row r="26" spans="2:44" ht="13.5" customHeight="1" thickBot="1">
      <c r="B26" s="62" t="s">
        <v>53</v>
      </c>
      <c r="C26" s="63">
        <v>2270</v>
      </c>
      <c r="D26" s="63">
        <v>2098</v>
      </c>
      <c r="E26" s="63">
        <v>704</v>
      </c>
      <c r="F26" s="63">
        <v>499</v>
      </c>
      <c r="G26" s="214">
        <f t="shared" si="4"/>
        <v>0.08198284080076262</v>
      </c>
      <c r="H26" s="65">
        <f t="shared" si="5"/>
        <v>172</v>
      </c>
      <c r="I26" s="214">
        <f t="shared" si="0"/>
        <v>0.41082164328657317</v>
      </c>
      <c r="J26" s="65">
        <f t="shared" si="1"/>
        <v>205</v>
      </c>
      <c r="K26" s="69"/>
      <c r="L26" s="69"/>
      <c r="M26" s="63">
        <f t="shared" si="2"/>
        <v>704</v>
      </c>
      <c r="N26" s="63">
        <v>1566</v>
      </c>
      <c r="O26" s="65">
        <v>2921</v>
      </c>
      <c r="P26" s="65">
        <v>456</v>
      </c>
      <c r="Q26" s="65">
        <v>367</v>
      </c>
      <c r="R26" s="63">
        <f t="shared" si="3"/>
        <v>499</v>
      </c>
      <c r="S26" s="65">
        <v>1599</v>
      </c>
      <c r="T26" s="65">
        <v>1599</v>
      </c>
      <c r="U26" s="65">
        <v>2349</v>
      </c>
      <c r="V26" s="65">
        <v>721</v>
      </c>
      <c r="W26" s="65">
        <v>357</v>
      </c>
      <c r="X26" s="65">
        <v>-115</v>
      </c>
      <c r="Y26" s="65">
        <v>1386</v>
      </c>
      <c r="AF26" s="137"/>
      <c r="AG26" s="137"/>
      <c r="AH26" s="137"/>
      <c r="AI26" s="137"/>
      <c r="AJ26" s="137"/>
      <c r="AK26" s="137"/>
      <c r="AL26" s="137"/>
      <c r="AM26" s="137"/>
      <c r="AN26" s="137"/>
      <c r="AP26" s="137"/>
      <c r="AQ26" s="137"/>
      <c r="AR26" s="137"/>
    </row>
    <row r="27" spans="7:17" ht="12.75" customHeight="1">
      <c r="G27" s="183"/>
      <c r="H27" s="183"/>
      <c r="I27" s="134"/>
      <c r="J27" s="134"/>
      <c r="K27" s="41"/>
      <c r="L27" s="41"/>
      <c r="M27" s="127"/>
      <c r="N27" s="127"/>
      <c r="O27" s="127"/>
      <c r="P27" s="127"/>
      <c r="Q27" s="127"/>
    </row>
    <row r="28" spans="2:17" ht="25.5">
      <c r="B28" s="149" t="s">
        <v>257</v>
      </c>
      <c r="G28" s="183"/>
      <c r="H28" s="183"/>
      <c r="I28" s="134"/>
      <c r="J28" s="134"/>
      <c r="K28" s="36"/>
      <c r="L28" s="36"/>
      <c r="M28" s="36"/>
      <c r="N28" s="36"/>
      <c r="O28" s="36"/>
      <c r="P28" s="36"/>
      <c r="Q28" s="36"/>
    </row>
    <row r="29" spans="7:17" ht="12.75" customHeight="1">
      <c r="G29" s="183"/>
      <c r="H29" s="183"/>
      <c r="I29" s="134"/>
      <c r="J29" s="134"/>
      <c r="K29" s="37"/>
      <c r="L29" s="37"/>
      <c r="M29" s="37"/>
      <c r="N29" s="37"/>
      <c r="O29" s="37"/>
      <c r="P29" s="37"/>
      <c r="Q29" s="37"/>
    </row>
    <row r="30" spans="7:10" ht="12.75" customHeight="1">
      <c r="G30" s="183"/>
      <c r="H30" s="183"/>
      <c r="I30" s="134"/>
      <c r="J30" s="134"/>
    </row>
    <row r="31" spans="7:10" ht="12.75" customHeight="1">
      <c r="G31" s="183"/>
      <c r="H31" s="183"/>
      <c r="I31" s="134"/>
      <c r="J31" s="134"/>
    </row>
    <row r="32" spans="3:8" ht="12.75" customHeight="1">
      <c r="C32" s="136"/>
      <c r="D32" s="136"/>
      <c r="E32" s="136"/>
      <c r="F32" s="136"/>
      <c r="G32" s="206"/>
      <c r="H32" s="206"/>
    </row>
    <row r="33" spans="3:8" ht="12.75" customHeight="1">
      <c r="C33" s="136"/>
      <c r="D33" s="136"/>
      <c r="E33" s="136"/>
      <c r="F33" s="136"/>
      <c r="G33" s="136"/>
      <c r="H33" s="136"/>
    </row>
    <row r="34" spans="3:8" ht="12.75" customHeight="1">
      <c r="C34" s="136"/>
      <c r="D34" s="136"/>
      <c r="E34" s="136"/>
      <c r="F34" s="136"/>
      <c r="G34" s="136"/>
      <c r="H34" s="136"/>
    </row>
    <row r="35" spans="3:5" ht="12.75" customHeight="1">
      <c r="C35" s="136"/>
      <c r="D35" s="136"/>
      <c r="E35" s="136"/>
    </row>
    <row r="36" spans="3:5" ht="12.75" customHeight="1">
      <c r="C36" s="136"/>
      <c r="D36" s="136"/>
      <c r="E36" s="136"/>
    </row>
    <row r="37" spans="3:9" ht="12.75">
      <c r="C37" s="136"/>
      <c r="D37" s="136"/>
      <c r="E37" s="136"/>
      <c r="I37" s="134"/>
    </row>
    <row r="38" spans="3:25" ht="12.75">
      <c r="C38" s="136"/>
      <c r="D38" s="136"/>
      <c r="E38" s="136"/>
      <c r="I38" s="134"/>
      <c r="Y38" s="134" t="s">
        <v>156</v>
      </c>
    </row>
    <row r="39" spans="3:9" ht="12.75">
      <c r="C39" s="136"/>
      <c r="D39" s="136"/>
      <c r="E39" s="136"/>
      <c r="I39" s="134"/>
    </row>
    <row r="40" spans="3:9" ht="12.75">
      <c r="C40" s="136"/>
      <c r="D40" s="136"/>
      <c r="E40" s="136"/>
      <c r="I40" s="134"/>
    </row>
    <row r="41" spans="3:9" ht="12.75">
      <c r="C41" s="136"/>
      <c r="D41" s="136"/>
      <c r="E41" s="136"/>
      <c r="I41" s="134"/>
    </row>
    <row r="42" spans="3:9" ht="12.75">
      <c r="C42" s="136"/>
      <c r="D42" s="136"/>
      <c r="E42" s="136"/>
      <c r="I42" s="134"/>
    </row>
    <row r="43" spans="3:9" ht="12.75">
      <c r="C43" s="136"/>
      <c r="D43" s="136"/>
      <c r="E43" s="136"/>
      <c r="I43" s="134"/>
    </row>
    <row r="44" spans="3:9" ht="12.75">
      <c r="C44" s="136"/>
      <c r="D44" s="136"/>
      <c r="E44" s="136"/>
      <c r="I44" s="134"/>
    </row>
    <row r="45" spans="3:9" ht="12.75">
      <c r="C45" s="136"/>
      <c r="D45" s="136"/>
      <c r="E45" s="136"/>
      <c r="I45" s="134"/>
    </row>
    <row r="46" spans="3:9" ht="12.75">
      <c r="C46" s="136"/>
      <c r="D46" s="136"/>
      <c r="E46" s="136"/>
      <c r="I46" s="134"/>
    </row>
    <row r="47" spans="3:9" ht="12.75">
      <c r="C47" s="136"/>
      <c r="D47" s="136"/>
      <c r="E47" s="136"/>
      <c r="I47" s="134"/>
    </row>
    <row r="48" spans="3:9" ht="12.75">
      <c r="C48" s="136"/>
      <c r="D48" s="136"/>
      <c r="E48" s="136"/>
      <c r="I48" s="134"/>
    </row>
    <row r="49" spans="3:9" ht="12.75">
      <c r="C49" s="136"/>
      <c r="D49" s="136"/>
      <c r="E49" s="136"/>
      <c r="I49" s="134"/>
    </row>
    <row r="50" spans="3:9" ht="12.75">
      <c r="C50" s="136"/>
      <c r="D50" s="136"/>
      <c r="E50" s="136"/>
      <c r="I50" s="134"/>
    </row>
    <row r="51" spans="3:9" ht="12.75">
      <c r="C51" s="136"/>
      <c r="D51" s="136"/>
      <c r="E51" s="136"/>
      <c r="I51" s="134"/>
    </row>
    <row r="52" spans="3:9" ht="12.75">
      <c r="C52" s="136"/>
      <c r="D52" s="136"/>
      <c r="E52" s="136"/>
      <c r="I52" s="134"/>
    </row>
    <row r="53" spans="3:9" ht="12.75">
      <c r="C53" s="136"/>
      <c r="D53" s="136"/>
      <c r="E53" s="136"/>
      <c r="I53" s="134"/>
    </row>
    <row r="54" spans="3:9" ht="12.75">
      <c r="C54" s="136"/>
      <c r="D54" s="136"/>
      <c r="E54" s="136"/>
      <c r="I54" s="134"/>
    </row>
    <row r="55" spans="3:9" ht="12.75">
      <c r="C55" s="136"/>
      <c r="D55" s="136"/>
      <c r="E55" s="136"/>
      <c r="I55" s="134"/>
    </row>
    <row r="56" spans="3:9" ht="12.75">
      <c r="C56" s="136"/>
      <c r="D56" s="136"/>
      <c r="E56" s="136"/>
      <c r="I56" s="134"/>
    </row>
    <row r="57" spans="3:10" ht="12.75">
      <c r="C57" s="136"/>
      <c r="D57" s="136"/>
      <c r="E57" s="136"/>
      <c r="I57" s="134"/>
      <c r="J57" s="134"/>
    </row>
    <row r="58" spans="3:10" ht="12.75">
      <c r="C58" s="136"/>
      <c r="D58" s="136"/>
      <c r="E58" s="136"/>
      <c r="I58" s="134"/>
      <c r="J58" s="134"/>
    </row>
    <row r="59" spans="3:10" ht="12.75" customHeight="1">
      <c r="C59" s="136"/>
      <c r="D59" s="136"/>
      <c r="E59" s="136"/>
      <c r="I59" s="134"/>
      <c r="J59" s="134"/>
    </row>
    <row r="60" spans="3:10" ht="12.75" customHeight="1">
      <c r="C60" s="136"/>
      <c r="D60" s="136"/>
      <c r="E60" s="136"/>
      <c r="I60" s="134"/>
      <c r="J60" s="134"/>
    </row>
    <row r="61" spans="3:10" ht="12.75">
      <c r="C61" s="136"/>
      <c r="D61" s="136"/>
      <c r="E61" s="136"/>
      <c r="I61" s="134"/>
      <c r="J61" s="134"/>
    </row>
    <row r="62" spans="3:10" ht="12.75">
      <c r="C62" s="136"/>
      <c r="D62" s="136"/>
      <c r="E62" s="136"/>
      <c r="I62" s="134"/>
      <c r="J62" s="134"/>
    </row>
    <row r="63" spans="3:10" ht="12.75">
      <c r="C63" s="136"/>
      <c r="D63" s="136"/>
      <c r="E63" s="136"/>
      <c r="I63" s="134"/>
      <c r="J63" s="134"/>
    </row>
    <row r="64" spans="3:10" ht="12.75">
      <c r="C64" s="136"/>
      <c r="D64" s="136"/>
      <c r="E64" s="136"/>
      <c r="I64" s="134"/>
      <c r="J64" s="134"/>
    </row>
    <row r="65" spans="3:10" ht="12.75">
      <c r="C65" s="136"/>
      <c r="D65" s="136"/>
      <c r="E65" s="136"/>
      <c r="I65" s="134"/>
      <c r="J65" s="134"/>
    </row>
    <row r="66" spans="3:10" ht="12.75">
      <c r="C66" s="136"/>
      <c r="D66" s="136"/>
      <c r="E66" s="136"/>
      <c r="I66" s="134"/>
      <c r="J66" s="134"/>
    </row>
    <row r="67" spans="3:10" ht="12.75">
      <c r="C67" s="136"/>
      <c r="D67" s="136"/>
      <c r="E67" s="136"/>
      <c r="I67" s="134"/>
      <c r="J67" s="134"/>
    </row>
    <row r="68" spans="3:10" ht="12.75">
      <c r="C68" s="136"/>
      <c r="D68" s="136"/>
      <c r="E68" s="136"/>
      <c r="I68" s="134"/>
      <c r="J68" s="134"/>
    </row>
    <row r="69" spans="3:10" ht="12.75">
      <c r="C69" s="136"/>
      <c r="D69" s="136"/>
      <c r="E69" s="136"/>
      <c r="I69" s="134"/>
      <c r="J69" s="134"/>
    </row>
    <row r="70" spans="9:10" ht="12.75">
      <c r="I70" s="134"/>
      <c r="J70" s="134"/>
    </row>
    <row r="71" spans="9:10" ht="12.75">
      <c r="I71" s="134"/>
      <c r="J71" s="134"/>
    </row>
    <row r="72" spans="9:10" ht="12.75">
      <c r="I72" s="134"/>
      <c r="J72" s="134"/>
    </row>
    <row r="73" ht="12.75">
      <c r="I73" s="134"/>
    </row>
    <row r="74" spans="3:5" ht="12.75">
      <c r="C74" s="136"/>
      <c r="D74" s="136"/>
      <c r="E74" s="136"/>
    </row>
    <row r="75" spans="3:5" ht="12.75">
      <c r="C75" s="136"/>
      <c r="D75" s="136"/>
      <c r="E75" s="136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9" min="1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109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4" width="20.7109375" style="134" customWidth="1"/>
    <col min="5" max="6" width="20.7109375" style="136" customWidth="1"/>
    <col min="7" max="7" width="5.7109375" style="134" customWidth="1"/>
    <col min="8" max="23" width="17.7109375" style="134" customWidth="1"/>
    <col min="24" max="28" width="17.7109375" style="134" hidden="1" customWidth="1"/>
    <col min="29" max="16384" width="9.140625" style="134" customWidth="1"/>
  </cols>
  <sheetData>
    <row r="1" ht="23.25" customHeight="1">
      <c r="B1" s="25" t="s">
        <v>315</v>
      </c>
    </row>
    <row r="2" spans="2:7" ht="15.75" customHeight="1">
      <c r="B2" s="133"/>
      <c r="C2" s="133"/>
      <c r="D2" s="133"/>
      <c r="E2" s="135"/>
      <c r="F2" s="135"/>
      <c r="G2" s="163"/>
    </row>
    <row r="3" spans="2:4" ht="12.75">
      <c r="B3" s="136"/>
      <c r="C3" s="136"/>
      <c r="D3" s="164"/>
    </row>
    <row r="4" spans="2:19" ht="75.75" customHeight="1">
      <c r="B4" s="70" t="s">
        <v>57</v>
      </c>
      <c r="C4" s="71" t="s">
        <v>309</v>
      </c>
      <c r="D4" s="71" t="s">
        <v>241</v>
      </c>
      <c r="E4" s="60" t="s">
        <v>88</v>
      </c>
      <c r="F4" s="60" t="s">
        <v>91</v>
      </c>
      <c r="G4" s="39"/>
      <c r="N4" s="137"/>
      <c r="O4" s="137"/>
      <c r="P4" s="137"/>
      <c r="Q4" s="137"/>
      <c r="R4" s="137"/>
      <c r="S4" s="137"/>
    </row>
    <row r="5" spans="2:19" ht="12" customHeight="1">
      <c r="B5" s="107"/>
      <c r="C5" s="108" t="s">
        <v>54</v>
      </c>
      <c r="D5" s="108" t="s">
        <v>54</v>
      </c>
      <c r="E5" s="109" t="s">
        <v>0</v>
      </c>
      <c r="F5" s="109" t="s">
        <v>54</v>
      </c>
      <c r="G5" s="35"/>
      <c r="N5" s="137"/>
      <c r="O5" s="137"/>
      <c r="P5" s="137"/>
      <c r="Q5" s="137"/>
      <c r="R5" s="137"/>
      <c r="S5" s="137"/>
    </row>
    <row r="6" spans="2:19" ht="12" customHeight="1" thickBot="1">
      <c r="B6" s="111"/>
      <c r="C6" s="112"/>
      <c r="D6" s="110"/>
      <c r="E6" s="113"/>
      <c r="F6" s="113"/>
      <c r="G6" s="35"/>
      <c r="N6" s="137"/>
      <c r="O6" s="137"/>
      <c r="P6" s="137"/>
      <c r="Q6" s="137"/>
      <c r="R6" s="137"/>
      <c r="S6" s="137"/>
    </row>
    <row r="7" spans="2:7" ht="13.5" customHeight="1">
      <c r="B7" s="66" t="s">
        <v>58</v>
      </c>
      <c r="C7" s="33"/>
      <c r="D7" s="33"/>
      <c r="E7" s="106">
        <f>_xlfn.IFERROR(C7/D7-1,"")</f>
      </c>
      <c r="F7" s="36"/>
      <c r="G7" s="36"/>
    </row>
    <row r="8" spans="2:7" ht="12.75" customHeight="1">
      <c r="B8" s="30" t="s">
        <v>59</v>
      </c>
      <c r="C8" s="33">
        <v>32810</v>
      </c>
      <c r="D8" s="33">
        <v>32452</v>
      </c>
      <c r="E8" s="38">
        <f aca="true" t="shared" si="0" ref="E8:E28">_xlfn.IFERROR(C8/D8-1,"")</f>
        <v>0.011031677554542041</v>
      </c>
      <c r="F8" s="36">
        <f aca="true" t="shared" si="1" ref="F8:F28">C8-D8</f>
        <v>358</v>
      </c>
      <c r="G8" s="36"/>
    </row>
    <row r="9" spans="2:32" ht="12.75" customHeight="1">
      <c r="B9" s="30" t="s">
        <v>60</v>
      </c>
      <c r="C9" s="33">
        <v>1065</v>
      </c>
      <c r="D9" s="33">
        <v>1115</v>
      </c>
      <c r="E9" s="38">
        <f t="shared" si="0"/>
        <v>-0.04484304932735428</v>
      </c>
      <c r="F9" s="36">
        <f t="shared" si="1"/>
        <v>-50</v>
      </c>
      <c r="G9" s="40"/>
      <c r="N9" s="137"/>
      <c r="O9" s="137"/>
      <c r="P9" s="137"/>
      <c r="Q9" s="137"/>
      <c r="R9" s="137"/>
      <c r="S9" s="137"/>
      <c r="AF9" s="137"/>
    </row>
    <row r="10" spans="2:32" ht="12.75" customHeight="1">
      <c r="B10" s="30" t="s">
        <v>61</v>
      </c>
      <c r="C10" s="33">
        <v>79</v>
      </c>
      <c r="D10" s="33">
        <v>141</v>
      </c>
      <c r="E10" s="38">
        <f t="shared" si="0"/>
        <v>-0.43971631205673756</v>
      </c>
      <c r="F10" s="36">
        <f t="shared" si="1"/>
        <v>-62</v>
      </c>
      <c r="G10" s="36"/>
      <c r="AF10" s="137"/>
    </row>
    <row r="11" spans="2:32" ht="12.75" customHeight="1">
      <c r="B11" s="30" t="s">
        <v>62</v>
      </c>
      <c r="C11" s="33">
        <v>1758</v>
      </c>
      <c r="D11" s="33">
        <v>1601</v>
      </c>
      <c r="E11" s="38">
        <f t="shared" si="0"/>
        <v>0.0980637101811368</v>
      </c>
      <c r="F11" s="36">
        <f t="shared" si="1"/>
        <v>157</v>
      </c>
      <c r="G11" s="36"/>
      <c r="AF11" s="137"/>
    </row>
    <row r="12" spans="2:32" ht="12.75" customHeight="1">
      <c r="B12" s="218" t="s">
        <v>67</v>
      </c>
      <c r="C12" s="33">
        <v>90</v>
      </c>
      <c r="D12" s="33">
        <v>0</v>
      </c>
      <c r="E12" s="38"/>
      <c r="F12" s="36"/>
      <c r="G12" s="36"/>
      <c r="AF12" s="137"/>
    </row>
    <row r="13" spans="2:32" ht="12.75" customHeight="1">
      <c r="B13" s="30" t="s">
        <v>63</v>
      </c>
      <c r="C13" s="33">
        <v>1415</v>
      </c>
      <c r="D13" s="33">
        <v>1055</v>
      </c>
      <c r="E13" s="38">
        <f t="shared" si="0"/>
        <v>0.34123222748815163</v>
      </c>
      <c r="F13" s="36">
        <f t="shared" si="1"/>
        <v>360</v>
      </c>
      <c r="G13" s="36"/>
      <c r="N13" s="137"/>
      <c r="O13" s="137"/>
      <c r="P13" s="137"/>
      <c r="Q13" s="137"/>
      <c r="R13" s="137"/>
      <c r="S13" s="137"/>
      <c r="AE13" s="137"/>
      <c r="AF13" s="137"/>
    </row>
    <row r="14" spans="2:32" ht="13.5" customHeight="1" thickBot="1">
      <c r="B14" s="62" t="s">
        <v>64</v>
      </c>
      <c r="C14" s="63">
        <v>37217</v>
      </c>
      <c r="D14" s="63">
        <v>36364</v>
      </c>
      <c r="E14" s="64">
        <f t="shared" si="0"/>
        <v>0.02345726542734572</v>
      </c>
      <c r="F14" s="65">
        <f t="shared" si="1"/>
        <v>853</v>
      </c>
      <c r="G14" s="36"/>
      <c r="AE14" s="137"/>
      <c r="AF14" s="137"/>
    </row>
    <row r="15" spans="2:32" ht="12.75" customHeight="1">
      <c r="B15" s="30" t="s">
        <v>65</v>
      </c>
      <c r="C15" s="33">
        <v>2748</v>
      </c>
      <c r="D15" s="33">
        <v>2748</v>
      </c>
      <c r="E15" s="38">
        <f t="shared" si="0"/>
        <v>0</v>
      </c>
      <c r="F15" s="36">
        <f t="shared" si="1"/>
        <v>0</v>
      </c>
      <c r="G15" s="36"/>
      <c r="AE15" s="137"/>
      <c r="AF15" s="137"/>
    </row>
    <row r="16" spans="2:32" ht="12.75" customHeight="1">
      <c r="B16" s="30" t="s">
        <v>66</v>
      </c>
      <c r="C16" s="33">
        <v>4069</v>
      </c>
      <c r="D16" s="33">
        <v>5781</v>
      </c>
      <c r="E16" s="38">
        <f t="shared" si="0"/>
        <v>-0.2961425358934441</v>
      </c>
      <c r="F16" s="36">
        <f t="shared" si="1"/>
        <v>-1712</v>
      </c>
      <c r="G16" s="36"/>
      <c r="N16" s="137"/>
      <c r="O16" s="137"/>
      <c r="P16" s="137"/>
      <c r="Q16" s="137"/>
      <c r="R16" s="137"/>
      <c r="S16" s="137"/>
      <c r="AE16" s="137"/>
      <c r="AF16" s="137"/>
    </row>
    <row r="17" spans="2:32" ht="12.75" customHeight="1">
      <c r="B17" s="30" t="s">
        <v>67</v>
      </c>
      <c r="C17" s="33">
        <v>1043</v>
      </c>
      <c r="D17" s="33">
        <v>450</v>
      </c>
      <c r="E17" s="38">
        <f t="shared" si="0"/>
        <v>1.3177777777777777</v>
      </c>
      <c r="F17" s="36">
        <f t="shared" si="1"/>
        <v>593</v>
      </c>
      <c r="G17" s="36"/>
      <c r="AE17" s="137"/>
      <c r="AF17" s="137"/>
    </row>
    <row r="18" spans="2:32" ht="12.75" customHeight="1">
      <c r="B18" s="30" t="s">
        <v>63</v>
      </c>
      <c r="C18" s="33">
        <v>447</v>
      </c>
      <c r="D18" s="33">
        <v>216</v>
      </c>
      <c r="E18" s="38">
        <f t="shared" si="0"/>
        <v>1.0694444444444446</v>
      </c>
      <c r="F18" s="36">
        <f t="shared" si="1"/>
        <v>231</v>
      </c>
      <c r="G18" s="40"/>
      <c r="N18" s="137"/>
      <c r="O18" s="137"/>
      <c r="P18" s="137"/>
      <c r="Q18" s="137"/>
      <c r="R18" s="137"/>
      <c r="S18" s="137"/>
      <c r="AE18" s="137"/>
      <c r="AF18" s="137"/>
    </row>
    <row r="19" spans="2:32" ht="12.75" customHeight="1">
      <c r="B19" s="30" t="s">
        <v>68</v>
      </c>
      <c r="C19" s="33">
        <v>3078</v>
      </c>
      <c r="D19" s="33">
        <v>2578</v>
      </c>
      <c r="E19" s="38">
        <f t="shared" si="0"/>
        <v>0.19394879751745542</v>
      </c>
      <c r="F19" s="36">
        <f t="shared" si="1"/>
        <v>500</v>
      </c>
      <c r="G19" s="36"/>
      <c r="AE19" s="137"/>
      <c r="AF19" s="137"/>
    </row>
    <row r="20" spans="2:32" ht="12.75" customHeight="1">
      <c r="B20" s="30" t="s">
        <v>69</v>
      </c>
      <c r="C20" s="33">
        <v>20</v>
      </c>
      <c r="D20" s="33">
        <v>66</v>
      </c>
      <c r="E20" s="38">
        <f t="shared" si="0"/>
        <v>-0.696969696969697</v>
      </c>
      <c r="F20" s="36">
        <f t="shared" si="1"/>
        <v>-46</v>
      </c>
      <c r="G20" s="40"/>
      <c r="N20" s="137"/>
      <c r="O20" s="137"/>
      <c r="P20" s="137"/>
      <c r="Q20" s="137"/>
      <c r="R20" s="137"/>
      <c r="S20" s="137"/>
      <c r="AE20" s="137"/>
      <c r="AF20" s="137"/>
    </row>
    <row r="21" spans="2:32" ht="13.5" customHeight="1" thickBot="1">
      <c r="B21" s="62" t="s">
        <v>70</v>
      </c>
      <c r="C21" s="63">
        <v>11405</v>
      </c>
      <c r="D21" s="63">
        <v>11839</v>
      </c>
      <c r="E21" s="64">
        <f t="shared" si="0"/>
        <v>-0.03665850156263195</v>
      </c>
      <c r="F21" s="65">
        <f t="shared" si="1"/>
        <v>-434</v>
      </c>
      <c r="G21" s="36"/>
      <c r="AE21" s="137"/>
      <c r="AF21" s="137"/>
    </row>
    <row r="22" spans="2:32" ht="13.5" customHeight="1">
      <c r="B22" s="66" t="s">
        <v>155</v>
      </c>
      <c r="C22" s="67">
        <v>48622</v>
      </c>
      <c r="D22" s="67">
        <v>48203</v>
      </c>
      <c r="E22" s="38">
        <f>_xlfn.IFERROR(C22/D22-1,"")</f>
        <v>0.008692405037030948</v>
      </c>
      <c r="F22" s="36">
        <f>C22-D22</f>
        <v>419</v>
      </c>
      <c r="G22" s="36"/>
      <c r="N22" s="137"/>
      <c r="O22" s="137"/>
      <c r="P22" s="137"/>
      <c r="Q22" s="137"/>
      <c r="R22" s="137"/>
      <c r="S22" s="137"/>
      <c r="AE22" s="137"/>
      <c r="AF22" s="137"/>
    </row>
    <row r="23" spans="2:32" ht="12.75" customHeight="1">
      <c r="B23" s="42"/>
      <c r="C23" s="33"/>
      <c r="D23" s="33"/>
      <c r="E23" s="38"/>
      <c r="F23" s="36"/>
      <c r="G23" s="36"/>
      <c r="N23" s="137"/>
      <c r="O23" s="137"/>
      <c r="P23" s="137"/>
      <c r="Q23" s="137"/>
      <c r="R23" s="137"/>
      <c r="S23" s="137"/>
      <c r="AE23" s="137"/>
      <c r="AF23" s="137"/>
    </row>
    <row r="24" spans="2:32" ht="13.5" customHeight="1">
      <c r="B24" s="66" t="s">
        <v>76</v>
      </c>
      <c r="C24" s="33"/>
      <c r="D24" s="33"/>
      <c r="E24" s="38">
        <f t="shared" si="0"/>
      </c>
      <c r="F24" s="36"/>
      <c r="G24" s="36"/>
      <c r="AE24" s="137"/>
      <c r="AF24" s="137"/>
    </row>
    <row r="25" spans="2:32" ht="12.75" customHeight="1">
      <c r="B25" s="30" t="s">
        <v>71</v>
      </c>
      <c r="C25" s="33">
        <v>7518</v>
      </c>
      <c r="D25" s="33">
        <v>7518</v>
      </c>
      <c r="E25" s="38">
        <f t="shared" si="0"/>
        <v>0</v>
      </c>
      <c r="F25" s="36">
        <f t="shared" si="1"/>
        <v>0</v>
      </c>
      <c r="G25" s="40"/>
      <c r="T25" s="137"/>
      <c r="U25" s="137"/>
      <c r="V25" s="137"/>
      <c r="W25" s="137"/>
      <c r="X25" s="137"/>
      <c r="Y25" s="137"/>
      <c r="Z25" s="137"/>
      <c r="AA25" s="137"/>
      <c r="AB25" s="137"/>
      <c r="AD25" s="137"/>
      <c r="AE25" s="137"/>
      <c r="AF25" s="137"/>
    </row>
    <row r="26" spans="2:7" ht="12.75" customHeight="1">
      <c r="B26" s="218" t="s">
        <v>318</v>
      </c>
      <c r="C26" s="33">
        <v>-31</v>
      </c>
      <c r="D26" s="33">
        <v>7</v>
      </c>
      <c r="E26" s="38">
        <f t="shared" si="0"/>
        <v>-5.428571428571429</v>
      </c>
      <c r="F26" s="36">
        <f t="shared" si="1"/>
        <v>-38</v>
      </c>
      <c r="G26" s="41"/>
    </row>
    <row r="27" spans="2:7" ht="12.75" customHeight="1">
      <c r="B27" s="218" t="s">
        <v>72</v>
      </c>
      <c r="C27" s="33">
        <v>-142</v>
      </c>
      <c r="D27" s="33">
        <v>-165</v>
      </c>
      <c r="E27" s="38"/>
      <c r="F27" s="36"/>
      <c r="G27" s="41"/>
    </row>
    <row r="28" spans="2:7" ht="12.75" customHeight="1">
      <c r="B28" s="218" t="s">
        <v>73</v>
      </c>
      <c r="C28" s="33">
        <v>28423</v>
      </c>
      <c r="D28" s="33">
        <v>26266</v>
      </c>
      <c r="E28" s="38">
        <f t="shared" si="0"/>
        <v>0.0821213736389248</v>
      </c>
      <c r="F28" s="36">
        <f t="shared" si="1"/>
        <v>2157</v>
      </c>
      <c r="G28" s="36"/>
    </row>
    <row r="29" spans="2:7" ht="12.75" customHeight="1">
      <c r="B29" s="218" t="s">
        <v>74</v>
      </c>
      <c r="C29" s="33">
        <v>35768</v>
      </c>
      <c r="D29" s="33">
        <v>33626</v>
      </c>
      <c r="E29" s="38">
        <f aca="true" t="shared" si="2" ref="E29:E50">_xlfn.IFERROR(C29/D29-1,"")</f>
        <v>0.06370070778564196</v>
      </c>
      <c r="F29" s="36">
        <f aca="true" t="shared" si="3" ref="F29:F50">C29-D29</f>
        <v>2142</v>
      </c>
      <c r="G29" s="37"/>
    </row>
    <row r="30" spans="2:6" ht="12.75" customHeight="1">
      <c r="B30" s="30" t="s">
        <v>75</v>
      </c>
      <c r="C30" s="33">
        <v>1</v>
      </c>
      <c r="D30" s="33">
        <v>1</v>
      </c>
      <c r="E30" s="38">
        <f t="shared" si="2"/>
        <v>0</v>
      </c>
      <c r="F30" s="36">
        <f t="shared" si="3"/>
        <v>0</v>
      </c>
    </row>
    <row r="31" spans="2:6" ht="13.5" customHeight="1" thickBot="1">
      <c r="B31" s="62" t="s">
        <v>77</v>
      </c>
      <c r="C31" s="63">
        <v>35769</v>
      </c>
      <c r="D31" s="63">
        <v>33627</v>
      </c>
      <c r="E31" s="64">
        <f t="shared" si="2"/>
        <v>0.06369881345347483</v>
      </c>
      <c r="F31" s="65">
        <f t="shared" si="3"/>
        <v>2142</v>
      </c>
    </row>
    <row r="32" spans="2:6" ht="12.75" customHeight="1">
      <c r="B32" s="30" t="s">
        <v>78</v>
      </c>
      <c r="C32" s="33">
        <v>603</v>
      </c>
      <c r="D32" s="33">
        <v>951</v>
      </c>
      <c r="E32" s="38">
        <f t="shared" si="2"/>
        <v>-0.3659305993690851</v>
      </c>
      <c r="F32" s="36">
        <f t="shared" si="3"/>
        <v>-348</v>
      </c>
    </row>
    <row r="33" spans="2:6" ht="12.75" customHeight="1">
      <c r="B33" s="218" t="s">
        <v>67</v>
      </c>
      <c r="C33" s="33">
        <v>175</v>
      </c>
      <c r="D33" s="33">
        <v>0</v>
      </c>
      <c r="E33" s="38"/>
      <c r="F33" s="36"/>
    </row>
    <row r="34" spans="2:6" ht="12.75" customHeight="1">
      <c r="B34" s="30" t="s">
        <v>79</v>
      </c>
      <c r="C34" s="33">
        <v>776</v>
      </c>
      <c r="D34" s="33">
        <v>725</v>
      </c>
      <c r="E34" s="38">
        <f t="shared" si="2"/>
        <v>0.07034482758620686</v>
      </c>
      <c r="F34" s="36">
        <f t="shared" si="3"/>
        <v>51</v>
      </c>
    </row>
    <row r="35" spans="2:6" ht="12.75" customHeight="1">
      <c r="B35" s="30" t="s">
        <v>80</v>
      </c>
      <c r="C35" s="33">
        <v>1807</v>
      </c>
      <c r="D35" s="33">
        <v>1717</v>
      </c>
      <c r="E35" s="38">
        <f t="shared" si="2"/>
        <v>0.052417006406523026</v>
      </c>
      <c r="F35" s="36">
        <f t="shared" si="3"/>
        <v>90</v>
      </c>
    </row>
    <row r="36" spans="2:6" ht="12.75" customHeight="1">
      <c r="B36" s="30" t="s">
        <v>81</v>
      </c>
      <c r="C36" s="33">
        <v>176</v>
      </c>
      <c r="D36" s="33">
        <v>181</v>
      </c>
      <c r="E36" s="38">
        <f t="shared" si="2"/>
        <v>-0.027624309392265234</v>
      </c>
      <c r="F36" s="36">
        <f t="shared" si="3"/>
        <v>-5</v>
      </c>
    </row>
    <row r="37" spans="2:6" ht="12.75" customHeight="1">
      <c r="B37" s="30" t="s">
        <v>82</v>
      </c>
      <c r="C37" s="33">
        <v>742</v>
      </c>
      <c r="D37" s="33">
        <v>767</v>
      </c>
      <c r="E37" s="38">
        <f t="shared" si="2"/>
        <v>-0.0325945241199479</v>
      </c>
      <c r="F37" s="36">
        <f t="shared" si="3"/>
        <v>-25</v>
      </c>
    </row>
    <row r="38" spans="2:6" ht="12.75" customHeight="1">
      <c r="B38" s="30" t="s">
        <v>83</v>
      </c>
      <c r="C38" s="33">
        <v>2112</v>
      </c>
      <c r="D38" s="33">
        <v>2019</v>
      </c>
      <c r="E38" s="38">
        <f t="shared" si="2"/>
        <v>0.04606240713224374</v>
      </c>
      <c r="F38" s="36">
        <f t="shared" si="3"/>
        <v>93</v>
      </c>
    </row>
    <row r="39" spans="2:6" ht="12.75" customHeight="1">
      <c r="B39" s="30" t="s">
        <v>84</v>
      </c>
      <c r="C39" s="33">
        <v>577</v>
      </c>
      <c r="D39" s="33">
        <v>644</v>
      </c>
      <c r="E39" s="38">
        <f t="shared" si="2"/>
        <v>-0.10403726708074534</v>
      </c>
      <c r="F39" s="36">
        <f t="shared" si="3"/>
        <v>-67</v>
      </c>
    </row>
    <row r="40" spans="2:6" ht="13.5" customHeight="1" thickBot="1">
      <c r="B40" s="62" t="s">
        <v>85</v>
      </c>
      <c r="C40" s="63">
        <v>6968</v>
      </c>
      <c r="D40" s="63">
        <v>7004</v>
      </c>
      <c r="E40" s="64">
        <f t="shared" si="2"/>
        <v>-0.0051399200456881955</v>
      </c>
      <c r="F40" s="65">
        <f t="shared" si="3"/>
        <v>-36</v>
      </c>
    </row>
    <row r="41" spans="2:6" ht="12.75" customHeight="1">
      <c r="B41" s="30" t="s">
        <v>78</v>
      </c>
      <c r="C41" s="33">
        <v>68</v>
      </c>
      <c r="D41" s="33">
        <v>2055</v>
      </c>
      <c r="E41" s="38">
        <f t="shared" si="2"/>
        <v>-0.9669099756690998</v>
      </c>
      <c r="F41" s="36">
        <f t="shared" si="3"/>
        <v>-1987</v>
      </c>
    </row>
    <row r="42" spans="2:6" ht="12.75" customHeight="1">
      <c r="B42" s="30" t="s">
        <v>67</v>
      </c>
      <c r="C42" s="33">
        <v>961</v>
      </c>
      <c r="D42" s="33">
        <v>322</v>
      </c>
      <c r="E42" s="38">
        <f t="shared" si="2"/>
        <v>1.9844720496894408</v>
      </c>
      <c r="F42" s="36">
        <f t="shared" si="3"/>
        <v>639</v>
      </c>
    </row>
    <row r="43" spans="2:6" ht="12.75" customHeight="1">
      <c r="B43" s="30" t="s">
        <v>226</v>
      </c>
      <c r="C43" s="33">
        <v>2904</v>
      </c>
      <c r="D43" s="33">
        <v>3249</v>
      </c>
      <c r="E43" s="38">
        <f t="shared" si="2"/>
        <v>-0.10618651892890119</v>
      </c>
      <c r="F43" s="36">
        <f t="shared" si="3"/>
        <v>-345</v>
      </c>
    </row>
    <row r="44" spans="2:6" ht="12.75" customHeight="1">
      <c r="B44" s="30" t="s">
        <v>79</v>
      </c>
      <c r="C44" s="33">
        <v>365</v>
      </c>
      <c r="D44" s="33">
        <v>371</v>
      </c>
      <c r="E44" s="38">
        <f t="shared" si="2"/>
        <v>-0.016172506738544423</v>
      </c>
      <c r="F44" s="36">
        <f t="shared" si="3"/>
        <v>-6</v>
      </c>
    </row>
    <row r="45" spans="2:6" ht="12.75" customHeight="1">
      <c r="B45" s="30" t="s">
        <v>80</v>
      </c>
      <c r="C45" s="33">
        <v>58</v>
      </c>
      <c r="D45" s="33">
        <v>53</v>
      </c>
      <c r="E45" s="38">
        <f t="shared" si="2"/>
        <v>0.09433962264150941</v>
      </c>
      <c r="F45" s="36">
        <f t="shared" si="3"/>
        <v>5</v>
      </c>
    </row>
    <row r="46" spans="2:6" ht="12.75" customHeight="1">
      <c r="B46" s="30" t="s">
        <v>81</v>
      </c>
      <c r="C46" s="33">
        <v>593</v>
      </c>
      <c r="D46" s="33">
        <v>621</v>
      </c>
      <c r="E46" s="38">
        <f t="shared" si="2"/>
        <v>-0.04508856682769724</v>
      </c>
      <c r="F46" s="36">
        <f t="shared" si="3"/>
        <v>-28</v>
      </c>
    </row>
    <row r="47" spans="2:6" ht="12.75" customHeight="1">
      <c r="B47" s="30" t="s">
        <v>84</v>
      </c>
      <c r="C47" s="33">
        <v>936</v>
      </c>
      <c r="D47" s="33">
        <v>901</v>
      </c>
      <c r="E47" s="38">
        <f t="shared" si="2"/>
        <v>0.0388457269700333</v>
      </c>
      <c r="F47" s="36">
        <f t="shared" si="3"/>
        <v>35</v>
      </c>
    </row>
    <row r="48" spans="2:6" ht="13.5" customHeight="1" thickBot="1">
      <c r="B48" s="62" t="s">
        <v>86</v>
      </c>
      <c r="C48" s="63">
        <v>5885</v>
      </c>
      <c r="D48" s="63">
        <v>7572</v>
      </c>
      <c r="E48" s="64">
        <f t="shared" si="2"/>
        <v>-0.22279450607501317</v>
      </c>
      <c r="F48" s="65">
        <f t="shared" si="3"/>
        <v>-1687</v>
      </c>
    </row>
    <row r="49" spans="2:6" ht="13.5" customHeight="1">
      <c r="B49" s="66" t="s">
        <v>89</v>
      </c>
      <c r="C49" s="67">
        <v>12853</v>
      </c>
      <c r="D49" s="67">
        <v>14576</v>
      </c>
      <c r="E49" s="68">
        <f t="shared" si="2"/>
        <v>-0.11820801317233809</v>
      </c>
      <c r="F49" s="69">
        <f t="shared" si="3"/>
        <v>-1723</v>
      </c>
    </row>
    <row r="50" spans="2:6" ht="13.5" customHeight="1">
      <c r="B50" s="66" t="s">
        <v>87</v>
      </c>
      <c r="C50" s="67">
        <v>48622</v>
      </c>
      <c r="D50" s="67">
        <v>48203</v>
      </c>
      <c r="E50" s="68">
        <f t="shared" si="2"/>
        <v>0.008692405037030948</v>
      </c>
      <c r="F50" s="69">
        <f t="shared" si="3"/>
        <v>419</v>
      </c>
    </row>
    <row r="51" spans="2:4" ht="12.75" customHeight="1">
      <c r="B51" s="165"/>
      <c r="C51" s="136"/>
      <c r="D51" s="136"/>
    </row>
    <row r="52" spans="2:4" ht="12.75" customHeight="1">
      <c r="B52" s="216" t="s">
        <v>317</v>
      </c>
      <c r="C52" s="136"/>
      <c r="D52" s="136"/>
    </row>
    <row r="53" spans="2:4" ht="12.75" customHeight="1">
      <c r="B53" s="165"/>
      <c r="C53" s="136"/>
      <c r="D53" s="136"/>
    </row>
    <row r="54" spans="2:4" ht="12.75" customHeight="1">
      <c r="B54" s="165"/>
      <c r="C54" s="136"/>
      <c r="D54" s="136"/>
    </row>
    <row r="55" spans="2:6" ht="12.75" customHeight="1">
      <c r="B55" s="165"/>
      <c r="E55" s="134"/>
      <c r="F55" s="134"/>
    </row>
    <row r="56" spans="5:6" ht="12.75" customHeight="1">
      <c r="E56" s="134"/>
      <c r="F56" s="134"/>
    </row>
    <row r="57" spans="2:32" s="136" customFormat="1" ht="12.75" customHeight="1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</row>
    <row r="58" spans="2:32" s="136" customFormat="1" ht="12.75" customHeight="1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</row>
    <row r="59" spans="2:32" s="136" customFormat="1" ht="12.75" customHeight="1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</row>
    <row r="60" spans="2:32" s="136" customFormat="1" ht="12.7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</row>
    <row r="61" spans="2:32" s="136" customFormat="1" ht="12.7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</row>
    <row r="62" spans="2:32" s="136" customFormat="1" ht="12.75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</row>
    <row r="63" spans="2:32" s="136" customFormat="1" ht="12.75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</row>
    <row r="64" spans="2:32" s="136" customFormat="1" ht="12.75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</row>
    <row r="65" spans="2:32" s="136" customFormat="1" ht="12.75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</row>
    <row r="66" spans="2:32" s="136" customFormat="1" ht="12.75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</row>
    <row r="67" spans="2:32" s="136" customFormat="1" ht="12.75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</row>
    <row r="68" spans="2:32" s="136" customFormat="1" ht="12.75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</row>
    <row r="69" spans="2:32" s="136" customFormat="1" ht="12.75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</row>
    <row r="70" spans="2:32" s="136" customFormat="1" ht="12.75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</row>
    <row r="71" spans="2:32" s="136" customFormat="1" ht="12.75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</row>
    <row r="72" spans="2:32" s="136" customFormat="1" ht="12.75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</row>
    <row r="73" spans="5:6" ht="12.75">
      <c r="E73" s="134"/>
      <c r="F73" s="134"/>
    </row>
    <row r="74" spans="5:6" ht="12.75">
      <c r="E74" s="134"/>
      <c r="F74" s="134"/>
    </row>
    <row r="75" spans="5:6" ht="12.75">
      <c r="E75" s="134"/>
      <c r="F75" s="134"/>
    </row>
    <row r="76" spans="5:6" ht="12.75">
      <c r="E76" s="134"/>
      <c r="F76" s="134"/>
    </row>
    <row r="77" spans="5:6" ht="12.75">
      <c r="E77" s="134"/>
      <c r="F77" s="134"/>
    </row>
    <row r="78" spans="5:6" ht="12.75">
      <c r="E78" s="134"/>
      <c r="F78" s="134"/>
    </row>
    <row r="79" spans="5:6" ht="12.75">
      <c r="E79" s="134"/>
      <c r="F79" s="134"/>
    </row>
    <row r="80" spans="5:6" ht="12.75">
      <c r="E80" s="134"/>
      <c r="F80" s="134"/>
    </row>
    <row r="81" spans="5:6" ht="12.75">
      <c r="E81" s="134"/>
      <c r="F81" s="134"/>
    </row>
    <row r="82" spans="5:6" ht="12.75" customHeight="1">
      <c r="E82" s="134"/>
      <c r="F82" s="134"/>
    </row>
    <row r="83" spans="5:6" ht="12.75" customHeight="1">
      <c r="E83" s="134"/>
      <c r="F83" s="134"/>
    </row>
    <row r="84" spans="5:6" ht="12.75">
      <c r="E84" s="134"/>
      <c r="F84" s="134"/>
    </row>
    <row r="85" spans="5:6" ht="12.75">
      <c r="E85" s="134"/>
      <c r="F85" s="134"/>
    </row>
    <row r="86" spans="5:6" ht="12.75">
      <c r="E86" s="134"/>
      <c r="F86" s="134"/>
    </row>
    <row r="87" spans="5:6" ht="12.75">
      <c r="E87" s="134"/>
      <c r="F87" s="134"/>
    </row>
    <row r="88" spans="5:6" ht="12.75">
      <c r="E88" s="134"/>
      <c r="F88" s="134"/>
    </row>
    <row r="89" spans="5:6" ht="12.75">
      <c r="E89" s="134"/>
      <c r="F89" s="134"/>
    </row>
    <row r="90" spans="5:6" ht="12.75">
      <c r="E90" s="134"/>
      <c r="F90" s="134"/>
    </row>
    <row r="91" spans="5:6" ht="12.75">
      <c r="E91" s="134"/>
      <c r="F91" s="134"/>
    </row>
    <row r="92" spans="5:6" ht="12.75">
      <c r="E92" s="134"/>
      <c r="F92" s="134"/>
    </row>
    <row r="93" spans="5:6" ht="12.75">
      <c r="E93" s="134"/>
      <c r="F93" s="134"/>
    </row>
    <row r="94" spans="5:6" ht="12.75">
      <c r="E94" s="134"/>
      <c r="F94" s="134"/>
    </row>
    <row r="95" spans="5:6" ht="12.75">
      <c r="E95" s="134"/>
      <c r="F95" s="134"/>
    </row>
    <row r="96" spans="5:6" ht="12.75">
      <c r="E96" s="134"/>
      <c r="F96" s="134"/>
    </row>
    <row r="97" spans="5:6" ht="12.75">
      <c r="E97" s="134"/>
      <c r="F97" s="134"/>
    </row>
    <row r="98" spans="5:6" ht="12.75">
      <c r="E98" s="134"/>
      <c r="F98" s="134"/>
    </row>
    <row r="99" spans="5:6" ht="12.75">
      <c r="E99" s="134"/>
      <c r="F99" s="134"/>
    </row>
    <row r="100" spans="5:6" ht="12.75">
      <c r="E100" s="134"/>
      <c r="F100" s="134"/>
    </row>
    <row r="101" spans="5:6" ht="12.75">
      <c r="E101" s="134"/>
      <c r="F101" s="134"/>
    </row>
    <row r="102" spans="5:6" ht="12.75">
      <c r="E102" s="134"/>
      <c r="F102" s="134"/>
    </row>
    <row r="103" spans="5:6" ht="12.75">
      <c r="E103" s="134"/>
      <c r="F103" s="134"/>
    </row>
    <row r="104" spans="5:6" ht="12.75">
      <c r="E104" s="134"/>
      <c r="F104" s="134"/>
    </row>
    <row r="105" spans="5:6" ht="12.75">
      <c r="E105" s="134"/>
      <c r="F105" s="134"/>
    </row>
    <row r="106" spans="5:6" ht="12.75">
      <c r="E106" s="134"/>
      <c r="F106" s="134"/>
    </row>
    <row r="107" spans="5:6" ht="12.75">
      <c r="E107" s="134"/>
      <c r="F107" s="134"/>
    </row>
    <row r="108" spans="5:6" ht="12.75">
      <c r="E108" s="134"/>
      <c r="F108" s="134"/>
    </row>
    <row r="109" spans="5:6" ht="12.75">
      <c r="E109" s="134"/>
      <c r="F109" s="13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06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6" width="20.7109375" style="134" customWidth="1"/>
    <col min="7" max="10" width="20.7109375" style="136" customWidth="1"/>
    <col min="11" max="11" width="5.7109375" style="134" customWidth="1"/>
    <col min="12" max="13" width="20.7109375" style="136" customWidth="1"/>
    <col min="14" max="17" width="17.7109375" style="134" customWidth="1"/>
    <col min="18" max="16384" width="9.140625" style="134" customWidth="1"/>
  </cols>
  <sheetData>
    <row r="1" spans="2:13" ht="23.25" customHeight="1">
      <c r="B1" s="25" t="s">
        <v>315</v>
      </c>
      <c r="G1" s="134"/>
      <c r="H1" s="134"/>
      <c r="L1" s="134"/>
      <c r="M1" s="134"/>
    </row>
    <row r="2" spans="2:13" ht="15.75" customHeight="1">
      <c r="B2" s="133"/>
      <c r="C2" s="133"/>
      <c r="D2" s="133"/>
      <c r="E2" s="133"/>
      <c r="F2" s="133"/>
      <c r="G2" s="135"/>
      <c r="H2" s="135"/>
      <c r="I2" s="135"/>
      <c r="J2" s="135"/>
      <c r="K2" s="163"/>
      <c r="L2" s="133"/>
      <c r="M2" s="133"/>
    </row>
    <row r="3" spans="2:6" ht="12.75">
      <c r="B3" s="136"/>
      <c r="C3" s="136"/>
      <c r="D3" s="136"/>
      <c r="E3" s="136"/>
      <c r="F3" s="164"/>
    </row>
    <row r="4" spans="2:13" ht="75.75" customHeight="1">
      <c r="B4" s="70" t="s">
        <v>90</v>
      </c>
      <c r="C4" s="59" t="s">
        <v>303</v>
      </c>
      <c r="D4" s="59" t="s">
        <v>310</v>
      </c>
      <c r="E4" s="59" t="s">
        <v>302</v>
      </c>
      <c r="F4" s="71" t="s">
        <v>228</v>
      </c>
      <c r="G4" s="60" t="s">
        <v>306</v>
      </c>
      <c r="H4" s="60" t="s">
        <v>307</v>
      </c>
      <c r="I4" s="60" t="s">
        <v>311</v>
      </c>
      <c r="J4" s="60" t="s">
        <v>312</v>
      </c>
      <c r="K4" s="39"/>
      <c r="L4" s="60" t="s">
        <v>250</v>
      </c>
      <c r="M4" s="60" t="s">
        <v>227</v>
      </c>
    </row>
    <row r="5" spans="2:13" ht="12" customHeight="1">
      <c r="B5" s="107"/>
      <c r="C5" s="108" t="s">
        <v>54</v>
      </c>
      <c r="D5" s="108" t="s">
        <v>54</v>
      </c>
      <c r="E5" s="108" t="s">
        <v>54</v>
      </c>
      <c r="F5" s="108" t="s">
        <v>54</v>
      </c>
      <c r="G5" s="109" t="s">
        <v>0</v>
      </c>
      <c r="H5" s="109" t="s">
        <v>54</v>
      </c>
      <c r="I5" s="109" t="s">
        <v>0</v>
      </c>
      <c r="J5" s="109" t="s">
        <v>54</v>
      </c>
      <c r="K5" s="35"/>
      <c r="L5" s="109" t="s">
        <v>54</v>
      </c>
      <c r="M5" s="109" t="s">
        <v>54</v>
      </c>
    </row>
    <row r="6" spans="2:13" ht="12" customHeight="1" thickBot="1">
      <c r="B6" s="111"/>
      <c r="C6" s="112"/>
      <c r="D6" s="112"/>
      <c r="E6" s="112"/>
      <c r="F6" s="110"/>
      <c r="G6" s="113"/>
      <c r="H6" s="113"/>
      <c r="I6" s="113"/>
      <c r="J6" s="113"/>
      <c r="K6" s="35"/>
      <c r="L6" s="113"/>
      <c r="M6" s="113"/>
    </row>
    <row r="7" spans="2:13" ht="13.5" customHeight="1" thickBot="1">
      <c r="B7" s="66" t="s">
        <v>93</v>
      </c>
      <c r="C7" s="33"/>
      <c r="D7" s="33"/>
      <c r="E7" s="33"/>
      <c r="F7" s="33"/>
      <c r="G7" s="106"/>
      <c r="H7" s="36"/>
      <c r="I7" s="106"/>
      <c r="J7" s="36"/>
      <c r="K7" s="36"/>
      <c r="L7" s="36"/>
      <c r="M7" s="36"/>
    </row>
    <row r="8" spans="2:21" ht="12.75" customHeight="1">
      <c r="B8" s="32" t="s">
        <v>53</v>
      </c>
      <c r="C8" s="43">
        <v>2270</v>
      </c>
      <c r="D8" s="43">
        <v>2098</v>
      </c>
      <c r="E8" s="43">
        <v>704</v>
      </c>
      <c r="F8" s="43">
        <v>499</v>
      </c>
      <c r="G8" s="44">
        <f>_xlfn.IFERROR(C8/D8-1,"")</f>
        <v>0.08198284080076257</v>
      </c>
      <c r="H8" s="123">
        <f aca="true" t="shared" si="0" ref="H8:H22">C8-D8</f>
        <v>172</v>
      </c>
      <c r="I8" s="44">
        <f>_xlfn.IFERROR(E8/F8-1,"")</f>
        <v>0.4108216432865732</v>
      </c>
      <c r="J8" s="123">
        <f aca="true" t="shared" si="1" ref="J8:J22">E8-F8</f>
        <v>205</v>
      </c>
      <c r="K8" s="40"/>
      <c r="L8" s="123">
        <v>1566</v>
      </c>
      <c r="M8" s="123">
        <v>1599</v>
      </c>
      <c r="U8" s="137"/>
    </row>
    <row r="9" spans="2:21" ht="12.75" customHeight="1">
      <c r="B9" s="30" t="s">
        <v>229</v>
      </c>
      <c r="C9" s="33">
        <v>1326</v>
      </c>
      <c r="D9" s="33">
        <v>1335</v>
      </c>
      <c r="E9" s="33">
        <v>657</v>
      </c>
      <c r="F9" s="33">
        <v>640</v>
      </c>
      <c r="G9" s="38">
        <f aca="true" t="shared" si="2" ref="G9:G22">_xlfn.IFERROR(C9/D9-1,"")</f>
        <v>-0.006741573033707815</v>
      </c>
      <c r="H9" s="36">
        <f t="shared" si="0"/>
        <v>-9</v>
      </c>
      <c r="I9" s="38">
        <f aca="true" t="shared" si="3" ref="I9:I22">_xlfn.IFERROR(E9/F9-1,"")</f>
        <v>0.026562500000000044</v>
      </c>
      <c r="J9" s="36">
        <f t="shared" si="1"/>
        <v>17</v>
      </c>
      <c r="K9" s="36"/>
      <c r="L9" s="36">
        <v>669</v>
      </c>
      <c r="M9" s="36">
        <v>695</v>
      </c>
      <c r="U9" s="137"/>
    </row>
    <row r="10" spans="2:21" ht="12.75" customHeight="1">
      <c r="B10" s="30" t="s">
        <v>94</v>
      </c>
      <c r="C10" s="33">
        <v>817</v>
      </c>
      <c r="D10" s="33">
        <v>761</v>
      </c>
      <c r="E10" s="33">
        <v>303</v>
      </c>
      <c r="F10" s="33">
        <v>255</v>
      </c>
      <c r="G10" s="38">
        <f t="shared" si="2"/>
        <v>0.07358738501971085</v>
      </c>
      <c r="H10" s="36">
        <f t="shared" si="0"/>
        <v>56</v>
      </c>
      <c r="I10" s="38">
        <f t="shared" si="3"/>
        <v>0.18823529411764706</v>
      </c>
      <c r="J10" s="36">
        <f t="shared" si="1"/>
        <v>48</v>
      </c>
      <c r="K10" s="36"/>
      <c r="L10" s="36">
        <v>514</v>
      </c>
      <c r="M10" s="36">
        <v>506</v>
      </c>
      <c r="U10" s="137"/>
    </row>
    <row r="11" spans="2:21" ht="12.75" customHeight="1">
      <c r="B11" s="30" t="s">
        <v>95</v>
      </c>
      <c r="C11" s="33">
        <v>-248</v>
      </c>
      <c r="D11" s="33">
        <v>-64</v>
      </c>
      <c r="E11" s="33">
        <v>-61</v>
      </c>
      <c r="F11" s="33">
        <v>-47</v>
      </c>
      <c r="G11" s="38">
        <f t="shared" si="2"/>
        <v>2.875</v>
      </c>
      <c r="H11" s="36">
        <f t="shared" si="0"/>
        <v>-184</v>
      </c>
      <c r="I11" s="38">
        <f t="shared" si="3"/>
        <v>0.2978723404255319</v>
      </c>
      <c r="J11" s="36">
        <f t="shared" si="1"/>
        <v>-14</v>
      </c>
      <c r="K11" s="36"/>
      <c r="L11" s="36">
        <v>-187</v>
      </c>
      <c r="M11" s="36">
        <v>-17</v>
      </c>
      <c r="T11" s="137"/>
      <c r="U11" s="137"/>
    </row>
    <row r="12" spans="2:21" ht="12.75" customHeight="1">
      <c r="B12" s="30" t="s">
        <v>96</v>
      </c>
      <c r="C12" s="33">
        <v>232</v>
      </c>
      <c r="D12" s="33">
        <v>61</v>
      </c>
      <c r="E12" s="33">
        <v>-48</v>
      </c>
      <c r="F12" s="33">
        <v>-120</v>
      </c>
      <c r="G12" s="73">
        <f t="shared" si="2"/>
        <v>2.80327868852459</v>
      </c>
      <c r="H12" s="36">
        <f t="shared" si="0"/>
        <v>171</v>
      </c>
      <c r="I12" s="73">
        <f t="shared" si="3"/>
        <v>-0.6</v>
      </c>
      <c r="J12" s="36">
        <f t="shared" si="1"/>
        <v>72</v>
      </c>
      <c r="K12" s="36"/>
      <c r="L12" s="36">
        <v>280</v>
      </c>
      <c r="M12" s="36">
        <v>181</v>
      </c>
      <c r="T12" s="137"/>
      <c r="U12" s="137"/>
    </row>
    <row r="13" spans="2:21" ht="12.75" customHeight="1">
      <c r="B13" s="30" t="s">
        <v>97</v>
      </c>
      <c r="C13" s="33">
        <v>-664</v>
      </c>
      <c r="D13" s="33">
        <v>-562</v>
      </c>
      <c r="E13" s="33">
        <v>-176</v>
      </c>
      <c r="F13" s="33">
        <v>-259</v>
      </c>
      <c r="G13" s="38">
        <f t="shared" si="2"/>
        <v>0.18149466192170816</v>
      </c>
      <c r="H13" s="36">
        <f t="shared" si="0"/>
        <v>-102</v>
      </c>
      <c r="I13" s="38">
        <f t="shared" si="3"/>
        <v>-0.3204633204633205</v>
      </c>
      <c r="J13" s="36">
        <f t="shared" si="1"/>
        <v>83</v>
      </c>
      <c r="K13" s="36"/>
      <c r="L13" s="36">
        <v>-488</v>
      </c>
      <c r="M13" s="36">
        <v>-303</v>
      </c>
      <c r="T13" s="137"/>
      <c r="U13" s="137"/>
    </row>
    <row r="14" spans="2:21" ht="12.75" customHeight="1">
      <c r="B14" s="30" t="s">
        <v>158</v>
      </c>
      <c r="C14" s="33">
        <v>863</v>
      </c>
      <c r="D14" s="33">
        <v>303</v>
      </c>
      <c r="E14" s="33">
        <v>-311</v>
      </c>
      <c r="F14" s="33">
        <v>-1</v>
      </c>
      <c r="G14" s="38">
        <f t="shared" si="2"/>
        <v>1.8481848184818483</v>
      </c>
      <c r="H14" s="36">
        <f t="shared" si="0"/>
        <v>560</v>
      </c>
      <c r="I14" s="38">
        <f t="shared" si="3"/>
        <v>310</v>
      </c>
      <c r="J14" s="36">
        <f t="shared" si="1"/>
        <v>-310</v>
      </c>
      <c r="K14" s="36"/>
      <c r="L14" s="36">
        <v>1174</v>
      </c>
      <c r="M14" s="36">
        <v>304</v>
      </c>
      <c r="T14" s="137"/>
      <c r="U14" s="137"/>
    </row>
    <row r="15" spans="2:21" ht="12.75" customHeight="1">
      <c r="B15" s="30" t="s">
        <v>159</v>
      </c>
      <c r="C15" s="33">
        <v>1292</v>
      </c>
      <c r="D15" s="33">
        <v>1175</v>
      </c>
      <c r="E15" s="33">
        <v>1428</v>
      </c>
      <c r="F15" s="33">
        <v>1289</v>
      </c>
      <c r="G15" s="38">
        <f t="shared" si="2"/>
        <v>0.09957446808510628</v>
      </c>
      <c r="H15" s="36">
        <f>C15-D15</f>
        <v>117</v>
      </c>
      <c r="I15" s="38">
        <f t="shared" si="3"/>
        <v>0.10783553141970526</v>
      </c>
      <c r="J15" s="36">
        <f t="shared" si="1"/>
        <v>139</v>
      </c>
      <c r="K15" s="36"/>
      <c r="L15" s="36">
        <v>-136</v>
      </c>
      <c r="M15" s="36">
        <v>-114</v>
      </c>
      <c r="T15" s="137"/>
      <c r="U15" s="137"/>
    </row>
    <row r="16" spans="2:21" ht="12.75" customHeight="1">
      <c r="B16" s="30" t="s">
        <v>160</v>
      </c>
      <c r="C16" s="33">
        <v>0</v>
      </c>
      <c r="D16" s="33">
        <v>409</v>
      </c>
      <c r="E16" s="33">
        <v>-917</v>
      </c>
      <c r="F16" s="33">
        <v>-621</v>
      </c>
      <c r="G16" s="38">
        <f t="shared" si="2"/>
        <v>-1</v>
      </c>
      <c r="H16" s="36">
        <f t="shared" si="0"/>
        <v>-409</v>
      </c>
      <c r="I16" s="38">
        <f t="shared" si="3"/>
        <v>0.47665056360708524</v>
      </c>
      <c r="J16" s="36">
        <f t="shared" si="1"/>
        <v>-296</v>
      </c>
      <c r="K16" s="36"/>
      <c r="L16" s="36">
        <v>917</v>
      </c>
      <c r="M16" s="36">
        <v>1030</v>
      </c>
      <c r="T16" s="137"/>
      <c r="U16" s="137"/>
    </row>
    <row r="17" spans="2:21" ht="12.75" customHeight="1">
      <c r="B17" s="30" t="s">
        <v>161</v>
      </c>
      <c r="C17" s="33">
        <v>45</v>
      </c>
      <c r="D17" s="33">
        <v>-28</v>
      </c>
      <c r="E17" s="33">
        <v>15</v>
      </c>
      <c r="F17" s="33">
        <v>4</v>
      </c>
      <c r="G17" s="38">
        <f t="shared" si="2"/>
        <v>-2.607142857142857</v>
      </c>
      <c r="H17" s="36">
        <f t="shared" si="0"/>
        <v>73</v>
      </c>
      <c r="I17" s="38">
        <f t="shared" si="3"/>
        <v>2.75</v>
      </c>
      <c r="J17" s="36">
        <f t="shared" si="1"/>
        <v>11</v>
      </c>
      <c r="K17" s="36"/>
      <c r="L17" s="36">
        <v>30</v>
      </c>
      <c r="M17" s="36">
        <v>-32</v>
      </c>
      <c r="T17" s="137"/>
      <c r="U17" s="137"/>
    </row>
    <row r="18" spans="2:21" ht="12.75" customHeight="1">
      <c r="B18" s="30" t="s">
        <v>162</v>
      </c>
      <c r="C18" s="33">
        <f>-22</f>
        <v>-22</v>
      </c>
      <c r="D18" s="33">
        <v>-962</v>
      </c>
      <c r="E18" s="33">
        <v>-89</v>
      </c>
      <c r="F18" s="33">
        <v>-784</v>
      </c>
      <c r="G18" s="38">
        <f t="shared" si="2"/>
        <v>-0.9771309771309771</v>
      </c>
      <c r="H18" s="36">
        <f t="shared" si="0"/>
        <v>940</v>
      </c>
      <c r="I18" s="38">
        <f t="shared" si="3"/>
        <v>-0.8864795918367347</v>
      </c>
      <c r="J18" s="36">
        <f t="shared" si="1"/>
        <v>695</v>
      </c>
      <c r="K18" s="36"/>
      <c r="L18" s="36">
        <f>10+57</f>
        <v>67</v>
      </c>
      <c r="M18" s="36">
        <v>-178</v>
      </c>
      <c r="T18" s="137"/>
      <c r="U18" s="137"/>
    </row>
    <row r="19" spans="2:21" ht="12.75" customHeight="1">
      <c r="B19" s="30" t="s">
        <v>163</v>
      </c>
      <c r="C19" s="33">
        <v>-145</v>
      </c>
      <c r="D19" s="33">
        <v>4</v>
      </c>
      <c r="E19" s="33">
        <v>-778</v>
      </c>
      <c r="F19" s="33">
        <v>-31</v>
      </c>
      <c r="G19" s="38">
        <f t="shared" si="2"/>
        <v>-37.25</v>
      </c>
      <c r="H19" s="36">
        <f t="shared" si="0"/>
        <v>-149</v>
      </c>
      <c r="I19" s="38">
        <f t="shared" si="3"/>
        <v>24.096774193548388</v>
      </c>
      <c r="J19" s="36">
        <f t="shared" si="1"/>
        <v>-747</v>
      </c>
      <c r="K19" s="36"/>
      <c r="L19" s="36">
        <v>633</v>
      </c>
      <c r="M19" s="36">
        <v>35</v>
      </c>
      <c r="T19" s="137"/>
      <c r="U19" s="137"/>
    </row>
    <row r="20" spans="2:21" ht="12.75" customHeight="1">
      <c r="B20" s="30" t="s">
        <v>234</v>
      </c>
      <c r="C20" s="33">
        <v>-220</v>
      </c>
      <c r="D20" s="33">
        <v>-254</v>
      </c>
      <c r="E20" s="33">
        <v>125</v>
      </c>
      <c r="F20" s="33">
        <v>150</v>
      </c>
      <c r="G20" s="38">
        <f t="shared" si="2"/>
        <v>-0.13385826771653542</v>
      </c>
      <c r="H20" s="36">
        <f t="shared" si="0"/>
        <v>34</v>
      </c>
      <c r="I20" s="38">
        <f t="shared" si="3"/>
        <v>-0.16666666666666663</v>
      </c>
      <c r="J20" s="36">
        <f t="shared" si="1"/>
        <v>-25</v>
      </c>
      <c r="K20" s="36"/>
      <c r="L20" s="36">
        <v>-345</v>
      </c>
      <c r="M20" s="36">
        <v>-404</v>
      </c>
      <c r="T20" s="137"/>
      <c r="U20" s="137"/>
    </row>
    <row r="21" spans="2:21" ht="12.75" customHeight="1">
      <c r="B21" s="30" t="s">
        <v>164</v>
      </c>
      <c r="C21" s="33">
        <v>-87</v>
      </c>
      <c r="D21" s="33">
        <v>-41</v>
      </c>
      <c r="E21" s="33">
        <v>-95</v>
      </c>
      <c r="F21" s="33">
        <v>-8</v>
      </c>
      <c r="G21" s="38">
        <f t="shared" si="2"/>
        <v>1.1219512195121952</v>
      </c>
      <c r="H21" s="36">
        <f t="shared" si="0"/>
        <v>-46</v>
      </c>
      <c r="I21" s="38">
        <f t="shared" si="3"/>
        <v>10.875</v>
      </c>
      <c r="J21" s="36">
        <f t="shared" si="1"/>
        <v>-87</v>
      </c>
      <c r="K21" s="36"/>
      <c r="L21" s="36">
        <v>8</v>
      </c>
      <c r="M21" s="36">
        <v>-33</v>
      </c>
      <c r="T21" s="137"/>
      <c r="U21" s="137"/>
    </row>
    <row r="22" spans="2:21" ht="13.5" customHeight="1">
      <c r="B22" s="66" t="s">
        <v>98</v>
      </c>
      <c r="C22" s="67">
        <v>4596</v>
      </c>
      <c r="D22" s="67">
        <v>3932</v>
      </c>
      <c r="E22" s="67">
        <v>1068</v>
      </c>
      <c r="F22" s="67">
        <v>967</v>
      </c>
      <c r="G22" s="68">
        <f t="shared" si="2"/>
        <v>0.16887080366225837</v>
      </c>
      <c r="H22" s="69">
        <f t="shared" si="0"/>
        <v>664</v>
      </c>
      <c r="I22" s="68">
        <f t="shared" si="3"/>
        <v>0.10444674250258523</v>
      </c>
      <c r="J22" s="69">
        <f t="shared" si="1"/>
        <v>101</v>
      </c>
      <c r="K22" s="69"/>
      <c r="L22" s="69">
        <v>3528</v>
      </c>
      <c r="M22" s="69">
        <v>2965</v>
      </c>
      <c r="T22" s="137"/>
      <c r="U22" s="137"/>
    </row>
    <row r="23" spans="2:21" ht="12.75" customHeight="1">
      <c r="B23" s="166"/>
      <c r="C23" s="33"/>
      <c r="D23" s="33"/>
      <c r="E23" s="33"/>
      <c r="F23" s="33"/>
      <c r="G23" s="38"/>
      <c r="H23" s="36"/>
      <c r="I23" s="38"/>
      <c r="J23" s="36"/>
      <c r="K23" s="36"/>
      <c r="L23" s="36"/>
      <c r="M23" s="36"/>
      <c r="T23" s="137"/>
      <c r="U23" s="137"/>
    </row>
    <row r="24" spans="2:21" ht="13.5" customHeight="1" thickBot="1">
      <c r="B24" s="62" t="s">
        <v>99</v>
      </c>
      <c r="C24" s="45"/>
      <c r="D24" s="45"/>
      <c r="E24" s="45"/>
      <c r="F24" s="45"/>
      <c r="G24" s="46"/>
      <c r="H24" s="47"/>
      <c r="I24" s="46"/>
      <c r="J24" s="47"/>
      <c r="K24" s="69"/>
      <c r="L24" s="47"/>
      <c r="M24" s="47"/>
      <c r="T24" s="137"/>
      <c r="U24" s="137"/>
    </row>
    <row r="25" spans="2:21" ht="12.75" customHeight="1">
      <c r="B25" s="30" t="s">
        <v>100</v>
      </c>
      <c r="C25" s="43">
        <v>-408</v>
      </c>
      <c r="D25" s="43">
        <v>-299</v>
      </c>
      <c r="E25" s="43">
        <v>-208</v>
      </c>
      <c r="F25" s="43">
        <v>-172</v>
      </c>
      <c r="G25" s="38">
        <f>_xlfn.IFERROR(C25/D25-1,"")</f>
        <v>0.36454849498327757</v>
      </c>
      <c r="H25" s="36">
        <f>C25-D25</f>
        <v>-109</v>
      </c>
      <c r="I25" s="38">
        <f>_xlfn.IFERROR(E25/F25-1,"")</f>
        <v>0.20930232558139528</v>
      </c>
      <c r="J25" s="36">
        <f>E25-F25</f>
        <v>-36</v>
      </c>
      <c r="K25" s="36"/>
      <c r="L25" s="36">
        <v>-200</v>
      </c>
      <c r="M25" s="36">
        <v>-127</v>
      </c>
      <c r="T25" s="137"/>
      <c r="U25" s="137"/>
    </row>
    <row r="26" spans="2:21" ht="12.75" customHeight="1">
      <c r="B26" s="30" t="s">
        <v>101</v>
      </c>
      <c r="C26" s="33">
        <v>-1204</v>
      </c>
      <c r="D26" s="33">
        <v>-1124</v>
      </c>
      <c r="E26" s="33">
        <v>-481</v>
      </c>
      <c r="F26" s="33">
        <v>-498</v>
      </c>
      <c r="G26" s="38">
        <f>_xlfn.IFERROR(C26/D26-1,"")</f>
        <v>0.07117437722419928</v>
      </c>
      <c r="H26" s="36">
        <f>C26-D26</f>
        <v>-80</v>
      </c>
      <c r="I26" s="38">
        <f>_xlfn.IFERROR(E26/F26-1,"")</f>
        <v>-0.034136546184738936</v>
      </c>
      <c r="J26" s="36">
        <f>E26-F26</f>
        <v>17</v>
      </c>
      <c r="K26" s="36"/>
      <c r="L26" s="36">
        <v>-723</v>
      </c>
      <c r="M26" s="36">
        <v>-626</v>
      </c>
      <c r="T26" s="137"/>
      <c r="U26" s="137"/>
    </row>
    <row r="27" spans="2:21" ht="12.75" customHeight="1">
      <c r="B27" s="30" t="s">
        <v>102</v>
      </c>
      <c r="C27" s="34">
        <v>-90</v>
      </c>
      <c r="D27" s="34">
        <v>-347</v>
      </c>
      <c r="E27" s="34">
        <v>0</v>
      </c>
      <c r="F27" s="34">
        <v>-210</v>
      </c>
      <c r="G27" s="37">
        <f>_xlfn.IFERROR(C27/D27-1,"")</f>
        <v>-0.7406340057636888</v>
      </c>
      <c r="H27" s="36">
        <f>C27-D27</f>
        <v>257</v>
      </c>
      <c r="I27" s="37">
        <f>_xlfn.IFERROR(E27/F27-1,"")</f>
        <v>-1</v>
      </c>
      <c r="J27" s="36">
        <f>E27-F27</f>
        <v>210</v>
      </c>
      <c r="K27" s="40"/>
      <c r="L27" s="36">
        <v>-90</v>
      </c>
      <c r="M27" s="36">
        <v>-137</v>
      </c>
      <c r="N27" s="137"/>
      <c r="O27" s="137"/>
      <c r="P27" s="137"/>
      <c r="Q27" s="137"/>
      <c r="S27" s="137"/>
      <c r="T27" s="137"/>
      <c r="U27" s="137"/>
    </row>
    <row r="28" spans="2:13" ht="12.75" customHeight="1">
      <c r="B28" s="30" t="s">
        <v>103</v>
      </c>
      <c r="C28" s="33">
        <v>-39</v>
      </c>
      <c r="D28" s="33">
        <v>-306</v>
      </c>
      <c r="E28" s="33">
        <v>-2</v>
      </c>
      <c r="F28" s="33">
        <v>-5</v>
      </c>
      <c r="G28" s="73">
        <f>_xlfn.IFERROR(C28/D28-1,"")</f>
        <v>-0.8725490196078431</v>
      </c>
      <c r="H28" s="36">
        <f>C28-D28</f>
        <v>267</v>
      </c>
      <c r="I28" s="73">
        <f>_xlfn.IFERROR(E28/F28-1,"")</f>
        <v>-0.6</v>
      </c>
      <c r="J28" s="36">
        <f>E28-F28</f>
        <v>3</v>
      </c>
      <c r="K28" s="41"/>
      <c r="L28" s="36">
        <v>-37</v>
      </c>
      <c r="M28" s="36">
        <v>-301</v>
      </c>
    </row>
    <row r="29" spans="2:13" ht="13.5" customHeight="1">
      <c r="B29" s="66" t="s">
        <v>104</v>
      </c>
      <c r="C29" s="67">
        <v>-1741</v>
      </c>
      <c r="D29" s="67">
        <v>-2076</v>
      </c>
      <c r="E29" s="67">
        <v>-691</v>
      </c>
      <c r="F29" s="67">
        <v>-885</v>
      </c>
      <c r="G29" s="68">
        <f>_xlfn.IFERROR(C29/D29-1,"")</f>
        <v>-0.16136801541425816</v>
      </c>
      <c r="H29" s="36">
        <f>C29-D29</f>
        <v>335</v>
      </c>
      <c r="I29" s="68">
        <f>_xlfn.IFERROR(E29/F29-1,"")</f>
        <v>-0.21920903954802262</v>
      </c>
      <c r="J29" s="36">
        <f>E29-F29</f>
        <v>194</v>
      </c>
      <c r="K29" s="37"/>
      <c r="L29" s="36">
        <v>-1050</v>
      </c>
      <c r="M29" s="36">
        <v>-1191</v>
      </c>
    </row>
    <row r="30" spans="2:13" ht="12.75" customHeight="1">
      <c r="B30" s="166"/>
      <c r="C30" s="33"/>
      <c r="D30" s="33"/>
      <c r="E30" s="33"/>
      <c r="F30" s="33"/>
      <c r="G30" s="38"/>
      <c r="H30" s="36"/>
      <c r="I30" s="38"/>
      <c r="J30" s="36"/>
      <c r="L30" s="36"/>
      <c r="M30" s="36"/>
    </row>
    <row r="31" spans="2:13" ht="13.5" customHeight="1" thickBot="1">
      <c r="B31" s="62" t="s">
        <v>105</v>
      </c>
      <c r="C31" s="45"/>
      <c r="D31" s="45"/>
      <c r="E31" s="45"/>
      <c r="F31" s="45"/>
      <c r="G31" s="46"/>
      <c r="H31" s="47"/>
      <c r="I31" s="46"/>
      <c r="J31" s="47"/>
      <c r="L31" s="47"/>
      <c r="M31" s="47"/>
    </row>
    <row r="32" spans="2:13" ht="12.75" customHeight="1">
      <c r="B32" s="30" t="s">
        <v>106</v>
      </c>
      <c r="C32" s="33">
        <v>4</v>
      </c>
      <c r="D32" s="33">
        <v>12</v>
      </c>
      <c r="E32" s="43">
        <v>-398</v>
      </c>
      <c r="F32" s="33">
        <v>5</v>
      </c>
      <c r="G32" s="38">
        <f aca="true" t="shared" si="4" ref="G32:G37">_xlfn.IFERROR(C32/D32-1,"")</f>
        <v>-0.6666666666666667</v>
      </c>
      <c r="H32" s="36">
        <f aca="true" t="shared" si="5" ref="H32:H37">C32-D32</f>
        <v>-8</v>
      </c>
      <c r="I32" s="38">
        <f aca="true" t="shared" si="6" ref="I32:I37">_xlfn.IFERROR(E32/F32-1,"")</f>
        <v>-80.6</v>
      </c>
      <c r="J32" s="36">
        <f aca="true" t="shared" si="7" ref="J32:J37">E32-F32</f>
        <v>-403</v>
      </c>
      <c r="L32" s="36">
        <v>402</v>
      </c>
      <c r="M32" s="36">
        <v>7</v>
      </c>
    </row>
    <row r="33" spans="2:13" ht="12.75" customHeight="1">
      <c r="B33" s="30" t="s">
        <v>107</v>
      </c>
      <c r="C33" s="34">
        <v>0</v>
      </c>
      <c r="D33" s="34">
        <v>165</v>
      </c>
      <c r="E33" s="33">
        <v>0</v>
      </c>
      <c r="F33" s="34">
        <v>0</v>
      </c>
      <c r="G33" s="38">
        <f t="shared" si="4"/>
        <v>-1</v>
      </c>
      <c r="H33" s="36">
        <f t="shared" si="5"/>
        <v>-165</v>
      </c>
      <c r="I33" s="38">
        <f t="shared" si="6"/>
      </c>
      <c r="J33" s="36">
        <f t="shared" si="7"/>
        <v>0</v>
      </c>
      <c r="L33" s="36">
        <v>0</v>
      </c>
      <c r="M33" s="36">
        <v>165</v>
      </c>
    </row>
    <row r="34" spans="2:13" ht="12.75" customHeight="1">
      <c r="B34" s="30" t="s">
        <v>108</v>
      </c>
      <c r="C34" s="33">
        <v>-2390</v>
      </c>
      <c r="D34" s="33">
        <v>-5139</v>
      </c>
      <c r="E34" s="33">
        <v>-293</v>
      </c>
      <c r="F34" s="33">
        <v>-2699</v>
      </c>
      <c r="G34" s="73">
        <f t="shared" si="4"/>
        <v>-0.5349289745086593</v>
      </c>
      <c r="H34" s="36">
        <f t="shared" si="5"/>
        <v>2749</v>
      </c>
      <c r="I34" s="73">
        <f t="shared" si="6"/>
        <v>-0.8914412745461282</v>
      </c>
      <c r="J34" s="36">
        <f t="shared" si="7"/>
        <v>2406</v>
      </c>
      <c r="L34" s="36">
        <v>-2097</v>
      </c>
      <c r="M34" s="36">
        <v>-2440</v>
      </c>
    </row>
    <row r="35" spans="2:13" ht="12.75" customHeight="1">
      <c r="B35" s="30" t="s">
        <v>252</v>
      </c>
      <c r="C35" s="34">
        <v>0</v>
      </c>
      <c r="D35" s="34">
        <v>-20</v>
      </c>
      <c r="E35" s="33">
        <v>0</v>
      </c>
      <c r="F35" s="34">
        <v>0</v>
      </c>
      <c r="G35" s="37">
        <f t="shared" si="4"/>
        <v>-1</v>
      </c>
      <c r="H35" s="37">
        <f t="shared" si="5"/>
        <v>20</v>
      </c>
      <c r="I35" s="37">
        <f t="shared" si="6"/>
      </c>
      <c r="J35" s="37">
        <f t="shared" si="7"/>
        <v>0</v>
      </c>
      <c r="L35" s="37">
        <v>0</v>
      </c>
      <c r="M35" s="37">
        <v>-20</v>
      </c>
    </row>
    <row r="36" spans="2:13" ht="12.75" customHeight="1">
      <c r="B36" s="30" t="s">
        <v>103</v>
      </c>
      <c r="C36" s="33">
        <v>10</v>
      </c>
      <c r="D36" s="33">
        <v>6</v>
      </c>
      <c r="E36" s="33">
        <v>10</v>
      </c>
      <c r="F36" s="33">
        <v>-1</v>
      </c>
      <c r="G36" s="73">
        <f t="shared" si="4"/>
        <v>0.6666666666666667</v>
      </c>
      <c r="H36" s="36">
        <f t="shared" si="5"/>
        <v>4</v>
      </c>
      <c r="I36" s="73">
        <f t="shared" si="6"/>
        <v>-11</v>
      </c>
      <c r="J36" s="36">
        <f t="shared" si="7"/>
        <v>11</v>
      </c>
      <c r="L36" s="36">
        <v>0</v>
      </c>
      <c r="M36" s="36">
        <v>7</v>
      </c>
    </row>
    <row r="37" spans="2:13" ht="13.5" customHeight="1">
      <c r="B37" s="66" t="s">
        <v>109</v>
      </c>
      <c r="C37" s="67">
        <v>-2376</v>
      </c>
      <c r="D37" s="67">
        <v>-4976</v>
      </c>
      <c r="E37" s="67">
        <v>-681</v>
      </c>
      <c r="F37" s="67">
        <v>-2695</v>
      </c>
      <c r="G37" s="72">
        <f t="shared" si="4"/>
        <v>-0.522508038585209</v>
      </c>
      <c r="H37" s="69">
        <f t="shared" si="5"/>
        <v>2600</v>
      </c>
      <c r="I37" s="72">
        <f t="shared" si="6"/>
        <v>-0.7473098330241188</v>
      </c>
      <c r="J37" s="69">
        <f t="shared" si="7"/>
        <v>2014</v>
      </c>
      <c r="L37" s="69">
        <v>-1695</v>
      </c>
      <c r="M37" s="69">
        <v>-2281</v>
      </c>
    </row>
    <row r="38" spans="2:13" ht="12.75" customHeight="1">
      <c r="B38" s="166"/>
      <c r="C38" s="34"/>
      <c r="D38" s="34"/>
      <c r="E38" s="33"/>
      <c r="F38" s="34"/>
      <c r="G38" s="38"/>
      <c r="H38" s="36"/>
      <c r="I38" s="38"/>
      <c r="J38" s="36"/>
      <c r="L38" s="36"/>
      <c r="M38" s="36"/>
    </row>
    <row r="39" spans="2:13" ht="13.5" customHeight="1" thickBot="1">
      <c r="B39" s="62" t="s">
        <v>110</v>
      </c>
      <c r="C39" s="63">
        <v>479</v>
      </c>
      <c r="D39" s="63">
        <v>-3120</v>
      </c>
      <c r="E39" s="63">
        <v>-304</v>
      </c>
      <c r="F39" s="63">
        <v>-2613</v>
      </c>
      <c r="G39" s="64">
        <f>_xlfn.IFERROR(C39/D39-1,"")</f>
        <v>-1.1535256410256411</v>
      </c>
      <c r="H39" s="65">
        <f>C39-D39</f>
        <v>3599</v>
      </c>
      <c r="I39" s="64">
        <f>_xlfn.IFERROR(E39/F39-1,"")</f>
        <v>-0.8836586299272866</v>
      </c>
      <c r="J39" s="65">
        <f>E39-F39</f>
        <v>2309</v>
      </c>
      <c r="L39" s="65">
        <v>783</v>
      </c>
      <c r="M39" s="65">
        <v>-507</v>
      </c>
    </row>
    <row r="40" spans="2:13" ht="12.75" customHeight="1">
      <c r="B40" s="30" t="s">
        <v>111</v>
      </c>
      <c r="C40" s="33">
        <v>2581</v>
      </c>
      <c r="D40" s="33">
        <v>5832</v>
      </c>
      <c r="E40" s="33">
        <v>3364</v>
      </c>
      <c r="F40" s="33">
        <v>5325</v>
      </c>
      <c r="G40" s="38">
        <f>_xlfn.IFERROR(C40/D40-1,"")</f>
        <v>-0.5574417009602195</v>
      </c>
      <c r="H40" s="36">
        <f>C40-D40</f>
        <v>-3251</v>
      </c>
      <c r="I40" s="38">
        <f>_xlfn.IFERROR(E40/F40-1,"")</f>
        <v>-0.368262910798122</v>
      </c>
      <c r="J40" s="36">
        <f>E40-F40</f>
        <v>-1961</v>
      </c>
      <c r="L40" s="36">
        <v>2581</v>
      </c>
      <c r="M40" s="36">
        <v>5832</v>
      </c>
    </row>
    <row r="41" spans="2:13" ht="12.75" customHeight="1">
      <c r="B41" s="30" t="s">
        <v>112</v>
      </c>
      <c r="C41" s="33">
        <v>22</v>
      </c>
      <c r="D41" s="33">
        <v>-4</v>
      </c>
      <c r="E41" s="33">
        <v>17</v>
      </c>
      <c r="F41" s="33">
        <v>19</v>
      </c>
      <c r="G41" s="38">
        <f>_xlfn.IFERROR(C41/D41-1,"")</f>
        <v>-6.5</v>
      </c>
      <c r="H41" s="36">
        <f>C41-D41</f>
        <v>26</v>
      </c>
      <c r="I41" s="38">
        <f>_xlfn.IFERROR(E41/F41-1,"")</f>
        <v>-0.10526315789473684</v>
      </c>
      <c r="J41" s="36">
        <f>E41-F41</f>
        <v>-2</v>
      </c>
      <c r="L41" s="36">
        <v>5</v>
      </c>
      <c r="M41" s="36">
        <v>-23</v>
      </c>
    </row>
    <row r="42" spans="2:13" ht="13.5" customHeight="1">
      <c r="B42" s="66" t="s">
        <v>113</v>
      </c>
      <c r="C42" s="67">
        <v>3060</v>
      </c>
      <c r="D42" s="67">
        <v>2712</v>
      </c>
      <c r="E42" s="67">
        <v>-304</v>
      </c>
      <c r="F42" s="67">
        <v>2712</v>
      </c>
      <c r="G42" s="68">
        <f>_xlfn.IFERROR(C42/D42-1,"")</f>
        <v>0.12831858407079655</v>
      </c>
      <c r="H42" s="69">
        <f>C42-D42</f>
        <v>348</v>
      </c>
      <c r="I42" s="68">
        <f>_xlfn.IFERROR(E42/F42-1,"")</f>
        <v>-1.112094395280236</v>
      </c>
      <c r="J42" s="69">
        <f>E42-F42</f>
        <v>-3016</v>
      </c>
      <c r="L42" s="69">
        <v>3364</v>
      </c>
      <c r="M42" s="69">
        <v>5325</v>
      </c>
    </row>
    <row r="43" spans="3:6" ht="15.75" customHeight="1">
      <c r="C43" s="136"/>
      <c r="D43" s="136"/>
      <c r="E43" s="136"/>
      <c r="F43" s="136"/>
    </row>
    <row r="44" spans="3:6" ht="12.75">
      <c r="C44" s="136"/>
      <c r="D44" s="136"/>
      <c r="E44" s="136"/>
      <c r="F44" s="136"/>
    </row>
    <row r="45" spans="3:6" ht="15.75" customHeight="1">
      <c r="C45" s="136"/>
      <c r="D45" s="136"/>
      <c r="E45" s="136"/>
      <c r="F45" s="136"/>
    </row>
    <row r="46" spans="3:6" ht="15.75" customHeight="1">
      <c r="C46" s="136"/>
      <c r="D46" s="136"/>
      <c r="E46" s="136"/>
      <c r="F46" s="136"/>
    </row>
    <row r="47" spans="3:6" ht="15.75" customHeight="1">
      <c r="C47" s="136"/>
      <c r="D47" s="136"/>
      <c r="E47" s="136"/>
      <c r="F47" s="136"/>
    </row>
    <row r="48" spans="3:6" ht="12.75" customHeight="1">
      <c r="C48" s="136"/>
      <c r="D48" s="136"/>
      <c r="E48" s="136"/>
      <c r="F48" s="136"/>
    </row>
    <row r="49" spans="7:13" ht="12.75" customHeight="1">
      <c r="G49" s="134"/>
      <c r="H49" s="134"/>
      <c r="I49" s="134"/>
      <c r="J49" s="134"/>
      <c r="L49" s="134"/>
      <c r="M49" s="134"/>
    </row>
    <row r="50" spans="3:6" ht="12.75" customHeight="1">
      <c r="C50" s="136"/>
      <c r="D50" s="136"/>
      <c r="E50" s="136"/>
      <c r="F50" s="136"/>
    </row>
    <row r="51" spans="3:6" ht="12.75" customHeight="1">
      <c r="C51" s="136"/>
      <c r="D51" s="136"/>
      <c r="E51" s="136"/>
      <c r="F51" s="136"/>
    </row>
    <row r="52" spans="3:6" ht="12.75" customHeight="1">
      <c r="C52" s="136"/>
      <c r="D52" s="136"/>
      <c r="E52" s="136"/>
      <c r="F52" s="136"/>
    </row>
    <row r="53" spans="3:6" ht="12.75" customHeight="1">
      <c r="C53" s="136"/>
      <c r="D53" s="136"/>
      <c r="E53" s="136"/>
      <c r="F53" s="136"/>
    </row>
    <row r="54" spans="2:21" s="136" customFormat="1" ht="14.25" customHeight="1">
      <c r="B54" s="134"/>
      <c r="K54" s="134"/>
      <c r="N54" s="134"/>
      <c r="O54" s="134"/>
      <c r="P54" s="134"/>
      <c r="Q54" s="134"/>
      <c r="R54" s="134"/>
      <c r="S54" s="134"/>
      <c r="T54" s="134"/>
      <c r="U54" s="134"/>
    </row>
    <row r="55" spans="2:21" s="136" customFormat="1" ht="12.75" customHeight="1">
      <c r="B55" s="134"/>
      <c r="K55" s="134"/>
      <c r="N55" s="134"/>
      <c r="O55" s="134"/>
      <c r="P55" s="134"/>
      <c r="Q55" s="134"/>
      <c r="R55" s="134"/>
      <c r="S55" s="134"/>
      <c r="T55" s="134"/>
      <c r="U55" s="134"/>
    </row>
    <row r="56" spans="2:21" s="136" customFormat="1" ht="12.75" customHeight="1">
      <c r="B56" s="134"/>
      <c r="K56" s="134"/>
      <c r="N56" s="134"/>
      <c r="O56" s="134"/>
      <c r="P56" s="134"/>
      <c r="Q56" s="134"/>
      <c r="R56" s="134"/>
      <c r="S56" s="134"/>
      <c r="T56" s="134"/>
      <c r="U56" s="134"/>
    </row>
    <row r="57" spans="2:21" s="136" customFormat="1" ht="12.75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</row>
    <row r="58" spans="2:21" s="136" customFormat="1" ht="12.75">
      <c r="B58" s="134"/>
      <c r="K58" s="134"/>
      <c r="N58" s="134"/>
      <c r="O58" s="134"/>
      <c r="P58" s="134"/>
      <c r="Q58" s="134"/>
      <c r="R58" s="134"/>
      <c r="S58" s="134"/>
      <c r="T58" s="134"/>
      <c r="U58" s="134"/>
    </row>
    <row r="59" spans="2:21" s="136" customFormat="1" ht="12.75">
      <c r="B59" s="134"/>
      <c r="K59" s="134"/>
      <c r="N59" s="134"/>
      <c r="O59" s="134"/>
      <c r="P59" s="134"/>
      <c r="Q59" s="134"/>
      <c r="R59" s="134"/>
      <c r="S59" s="134"/>
      <c r="T59" s="134"/>
      <c r="U59" s="134"/>
    </row>
    <row r="60" spans="2:21" s="136" customFormat="1" ht="12.75">
      <c r="B60" s="134"/>
      <c r="K60" s="134"/>
      <c r="N60" s="134"/>
      <c r="O60" s="134"/>
      <c r="P60" s="134"/>
      <c r="Q60" s="134"/>
      <c r="R60" s="134"/>
      <c r="S60" s="134"/>
      <c r="T60" s="134"/>
      <c r="U60" s="134"/>
    </row>
    <row r="61" spans="2:21" s="136" customFormat="1" ht="12.75">
      <c r="B61" s="134"/>
      <c r="K61" s="134"/>
      <c r="N61" s="134"/>
      <c r="O61" s="134"/>
      <c r="P61" s="134"/>
      <c r="Q61" s="134"/>
      <c r="R61" s="134"/>
      <c r="S61" s="134"/>
      <c r="T61" s="134"/>
      <c r="U61" s="134"/>
    </row>
    <row r="62" spans="2:21" s="136" customFormat="1" ht="12.75">
      <c r="B62" s="134"/>
      <c r="K62" s="134"/>
      <c r="N62" s="134"/>
      <c r="O62" s="134"/>
      <c r="P62" s="134"/>
      <c r="Q62" s="134"/>
      <c r="R62" s="134"/>
      <c r="S62" s="134"/>
      <c r="T62" s="134"/>
      <c r="U62" s="134"/>
    </row>
    <row r="63" spans="2:21" s="136" customFormat="1" ht="12.75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</row>
    <row r="64" spans="2:21" s="136" customFormat="1" ht="12.75">
      <c r="B64" s="134"/>
      <c r="K64" s="134"/>
      <c r="N64" s="134"/>
      <c r="O64" s="134"/>
      <c r="P64" s="134"/>
      <c r="Q64" s="134"/>
      <c r="R64" s="134"/>
      <c r="S64" s="134"/>
      <c r="T64" s="134"/>
      <c r="U64" s="134"/>
    </row>
    <row r="65" spans="2:21" s="136" customFormat="1" ht="12.75">
      <c r="B65" s="134"/>
      <c r="K65" s="134"/>
      <c r="N65" s="134"/>
      <c r="O65" s="134"/>
      <c r="P65" s="134"/>
      <c r="Q65" s="134"/>
      <c r="R65" s="134"/>
      <c r="S65" s="134"/>
      <c r="T65" s="134"/>
      <c r="U65" s="134"/>
    </row>
    <row r="66" spans="2:21" s="136" customFormat="1" ht="12.75">
      <c r="B66" s="134"/>
      <c r="K66" s="134"/>
      <c r="N66" s="134"/>
      <c r="O66" s="134"/>
      <c r="P66" s="134"/>
      <c r="Q66" s="134"/>
      <c r="R66" s="134"/>
      <c r="S66" s="134"/>
      <c r="T66" s="134"/>
      <c r="U66" s="134"/>
    </row>
    <row r="67" spans="2:21" s="136" customFormat="1" ht="12.75">
      <c r="B67" s="134"/>
      <c r="K67" s="134"/>
      <c r="N67" s="134"/>
      <c r="O67" s="134"/>
      <c r="P67" s="134"/>
      <c r="Q67" s="134"/>
      <c r="R67" s="134"/>
      <c r="S67" s="134"/>
      <c r="T67" s="134"/>
      <c r="U67" s="134"/>
    </row>
    <row r="68" spans="2:21" s="136" customFormat="1" ht="12.75">
      <c r="B68" s="134"/>
      <c r="K68" s="134"/>
      <c r="N68" s="134"/>
      <c r="O68" s="134"/>
      <c r="P68" s="134"/>
      <c r="Q68" s="134"/>
      <c r="R68" s="134"/>
      <c r="S68" s="134"/>
      <c r="T68" s="134"/>
      <c r="U68" s="134"/>
    </row>
    <row r="69" spans="2:21" s="136" customFormat="1" ht="12.75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</row>
    <row r="70" spans="3:6" ht="12.75">
      <c r="C70" s="136"/>
      <c r="D70" s="136"/>
      <c r="E70" s="136"/>
      <c r="F70" s="136"/>
    </row>
    <row r="71" spans="3:6" ht="12.75">
      <c r="C71" s="136"/>
      <c r="D71" s="136"/>
      <c r="E71" s="136"/>
      <c r="F71" s="136"/>
    </row>
    <row r="72" spans="3:6" ht="12.75">
      <c r="C72" s="136"/>
      <c r="D72" s="136"/>
      <c r="E72" s="136"/>
      <c r="F72" s="136"/>
    </row>
    <row r="73" spans="3:6" ht="12.75">
      <c r="C73" s="136"/>
      <c r="D73" s="136"/>
      <c r="E73" s="136"/>
      <c r="F73" s="136"/>
    </row>
    <row r="74" spans="3:6" ht="12.75">
      <c r="C74" s="136"/>
      <c r="D74" s="136"/>
      <c r="E74" s="136"/>
      <c r="F74" s="136"/>
    </row>
    <row r="75" spans="3:6" ht="12.75">
      <c r="C75" s="136"/>
      <c r="D75" s="136"/>
      <c r="E75" s="136"/>
      <c r="F75" s="136"/>
    </row>
    <row r="76" spans="3:6" ht="12.75">
      <c r="C76" s="136"/>
      <c r="D76" s="136"/>
      <c r="E76" s="136"/>
      <c r="F76" s="136"/>
    </row>
    <row r="77" spans="7:13" ht="12.75">
      <c r="G77" s="134"/>
      <c r="H77" s="134"/>
      <c r="I77" s="134"/>
      <c r="J77" s="134"/>
      <c r="L77" s="134"/>
      <c r="M77" s="134"/>
    </row>
    <row r="78" spans="3:6" ht="12.75">
      <c r="C78" s="136"/>
      <c r="D78" s="136"/>
      <c r="E78" s="136"/>
      <c r="F78" s="136"/>
    </row>
    <row r="79" spans="3:6" ht="12.75" customHeight="1">
      <c r="C79" s="136"/>
      <c r="D79" s="136"/>
      <c r="E79" s="136"/>
      <c r="F79" s="136"/>
    </row>
    <row r="80" spans="3:6" ht="12.75" customHeight="1">
      <c r="C80" s="136"/>
      <c r="D80" s="136"/>
      <c r="E80" s="136"/>
      <c r="F80" s="136"/>
    </row>
    <row r="81" spans="3:6" ht="12.75">
      <c r="C81" s="136"/>
      <c r="D81" s="136"/>
      <c r="E81" s="136"/>
      <c r="F81" s="136"/>
    </row>
    <row r="82" spans="3:6" ht="12.75">
      <c r="C82" s="136"/>
      <c r="D82" s="136"/>
      <c r="E82" s="136"/>
      <c r="F82" s="136"/>
    </row>
    <row r="83" spans="7:13" ht="12.75">
      <c r="G83" s="134"/>
      <c r="H83" s="134"/>
      <c r="I83" s="134"/>
      <c r="J83" s="134"/>
      <c r="L83" s="134"/>
      <c r="M83" s="134"/>
    </row>
    <row r="84" spans="3:6" ht="12.75">
      <c r="C84" s="136"/>
      <c r="D84" s="136"/>
      <c r="E84" s="136"/>
      <c r="F84" s="136"/>
    </row>
    <row r="85" spans="3:6" ht="12.75">
      <c r="C85" s="136"/>
      <c r="D85" s="136"/>
      <c r="E85" s="136"/>
      <c r="F85" s="136"/>
    </row>
    <row r="86" spans="7:13" ht="12.75">
      <c r="G86" s="134"/>
      <c r="H86" s="134"/>
      <c r="I86" s="134"/>
      <c r="J86" s="134"/>
      <c r="L86" s="134"/>
      <c r="M86" s="134"/>
    </row>
    <row r="87" spans="3:6" ht="12.75">
      <c r="C87" s="136"/>
      <c r="D87" s="136"/>
      <c r="E87" s="136"/>
      <c r="F87" s="136"/>
    </row>
    <row r="88" spans="3:6" ht="12.75">
      <c r="C88" s="136"/>
      <c r="D88" s="136"/>
      <c r="E88" s="136"/>
      <c r="F88" s="136"/>
    </row>
    <row r="89" spans="7:13" ht="12.75">
      <c r="G89" s="134"/>
      <c r="H89" s="134"/>
      <c r="I89" s="134"/>
      <c r="J89" s="134"/>
      <c r="L89" s="134"/>
      <c r="M89" s="134"/>
    </row>
    <row r="90" spans="3:6" ht="12.75">
      <c r="C90" s="136"/>
      <c r="D90" s="136"/>
      <c r="E90" s="136"/>
      <c r="F90" s="136"/>
    </row>
    <row r="91" spans="7:13" ht="12.75">
      <c r="G91" s="134"/>
      <c r="H91" s="134"/>
      <c r="I91" s="134"/>
      <c r="J91" s="134"/>
      <c r="L91" s="134"/>
      <c r="M91" s="134"/>
    </row>
    <row r="92" spans="3:6" ht="12.75">
      <c r="C92" s="136"/>
      <c r="D92" s="136"/>
      <c r="E92" s="136"/>
      <c r="F92" s="136"/>
    </row>
    <row r="93" spans="7:13" ht="12.75">
      <c r="G93" s="134"/>
      <c r="H93" s="134"/>
      <c r="I93" s="134"/>
      <c r="J93" s="134"/>
      <c r="L93" s="134"/>
      <c r="M93" s="134"/>
    </row>
    <row r="94" spans="7:13" ht="12.75">
      <c r="G94" s="134"/>
      <c r="H94" s="134"/>
      <c r="I94" s="134"/>
      <c r="J94" s="134"/>
      <c r="L94" s="134"/>
      <c r="M94" s="134"/>
    </row>
    <row r="95" spans="7:13" ht="12.75">
      <c r="G95" s="134"/>
      <c r="H95" s="134"/>
      <c r="I95" s="134"/>
      <c r="J95" s="134"/>
      <c r="L95" s="134"/>
      <c r="M95" s="134"/>
    </row>
    <row r="96" spans="7:13" ht="12.75">
      <c r="G96" s="134"/>
      <c r="H96" s="134"/>
      <c r="I96" s="134"/>
      <c r="J96" s="134"/>
      <c r="L96" s="134"/>
      <c r="M96" s="134"/>
    </row>
    <row r="97" spans="7:13" ht="12.75">
      <c r="G97" s="134"/>
      <c r="H97" s="134"/>
      <c r="I97" s="134"/>
      <c r="J97" s="134"/>
      <c r="L97" s="134"/>
      <c r="M97" s="134"/>
    </row>
    <row r="98" spans="7:13" ht="12.75">
      <c r="G98" s="134"/>
      <c r="H98" s="134"/>
      <c r="I98" s="134"/>
      <c r="J98" s="134"/>
      <c r="L98" s="134"/>
      <c r="M98" s="134"/>
    </row>
    <row r="99" spans="7:13" ht="12.75">
      <c r="G99" s="134"/>
      <c r="H99" s="134"/>
      <c r="I99" s="134"/>
      <c r="J99" s="134"/>
      <c r="L99" s="134"/>
      <c r="M99" s="134"/>
    </row>
    <row r="100" spans="7:13" ht="12.75">
      <c r="G100" s="134"/>
      <c r="H100" s="134"/>
      <c r="I100" s="134"/>
      <c r="J100" s="134"/>
      <c r="L100" s="134"/>
      <c r="M100" s="134"/>
    </row>
    <row r="101" spans="7:13" ht="12.75">
      <c r="G101" s="134"/>
      <c r="H101" s="134"/>
      <c r="I101" s="134"/>
      <c r="J101" s="134"/>
      <c r="L101" s="134"/>
      <c r="M101" s="134"/>
    </row>
    <row r="102" spans="7:13" ht="12.75">
      <c r="G102" s="134"/>
      <c r="H102" s="134"/>
      <c r="I102" s="134"/>
      <c r="J102" s="134"/>
      <c r="L102" s="134"/>
      <c r="M102" s="134"/>
    </row>
    <row r="103" spans="7:13" ht="12.75">
      <c r="G103" s="134"/>
      <c r="H103" s="134"/>
      <c r="I103" s="134"/>
      <c r="J103" s="134"/>
      <c r="L103" s="134"/>
      <c r="M103" s="134"/>
    </row>
    <row r="104" spans="7:13" ht="12.75">
      <c r="G104" s="134"/>
      <c r="H104" s="134"/>
      <c r="I104" s="134"/>
      <c r="J104" s="134"/>
      <c r="L104" s="134"/>
      <c r="M104" s="134"/>
    </row>
    <row r="105" spans="7:13" ht="12.75">
      <c r="G105" s="134"/>
      <c r="H105" s="134"/>
      <c r="I105" s="134"/>
      <c r="J105" s="134"/>
      <c r="L105" s="134"/>
      <c r="M105" s="134"/>
    </row>
    <row r="106" spans="7:13" ht="12.75">
      <c r="G106" s="134"/>
      <c r="H106" s="134"/>
      <c r="I106" s="134"/>
      <c r="J106" s="134"/>
      <c r="L106" s="134"/>
      <c r="M106" s="13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107"/>
  <sheetViews>
    <sheetView showGridLines="0" zoomScale="90" zoomScaleNormal="90" zoomScaleSheetLayoutView="8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10" width="20.7109375" style="134" customWidth="1"/>
    <col min="11" max="12" width="20.7109375" style="136" customWidth="1"/>
    <col min="13" max="13" width="5.7109375" style="134" customWidth="1"/>
    <col min="14" max="26" width="17.7109375" style="134" customWidth="1"/>
    <col min="27" max="31" width="17.7109375" style="134" hidden="1" customWidth="1"/>
    <col min="32" max="16384" width="9.140625" style="134" customWidth="1"/>
  </cols>
  <sheetData>
    <row r="1" ht="23.25" customHeight="1">
      <c r="B1" s="25" t="s">
        <v>315</v>
      </c>
    </row>
    <row r="2" spans="2:13" ht="15.75" customHeight="1">
      <c r="B2" s="133"/>
      <c r="C2" s="133"/>
      <c r="D2" s="133"/>
      <c r="E2" s="133"/>
      <c r="F2" s="133"/>
      <c r="G2" s="133"/>
      <c r="H2" s="133"/>
      <c r="I2" s="135"/>
      <c r="J2" s="135"/>
      <c r="K2" s="135"/>
      <c r="L2" s="135"/>
      <c r="M2" s="163"/>
    </row>
    <row r="3" spans="2:10" ht="12.75">
      <c r="B3" s="136"/>
      <c r="C3" s="136"/>
      <c r="D3" s="164"/>
      <c r="E3" s="164"/>
      <c r="F3" s="136"/>
      <c r="G3" s="164"/>
      <c r="H3" s="164"/>
      <c r="I3" s="164"/>
      <c r="J3" s="164"/>
    </row>
    <row r="4" spans="2:22" ht="75.75" customHeight="1">
      <c r="B4" s="70" t="s">
        <v>132</v>
      </c>
      <c r="C4" s="59" t="s">
        <v>303</v>
      </c>
      <c r="D4" s="71" t="s">
        <v>304</v>
      </c>
      <c r="E4" s="59" t="s">
        <v>310</v>
      </c>
      <c r="F4" s="59" t="s">
        <v>302</v>
      </c>
      <c r="G4" s="71" t="s">
        <v>270</v>
      </c>
      <c r="H4" s="59" t="s">
        <v>228</v>
      </c>
      <c r="I4" s="60" t="s">
        <v>306</v>
      </c>
      <c r="J4" s="60" t="s">
        <v>307</v>
      </c>
      <c r="K4" s="60" t="s">
        <v>311</v>
      </c>
      <c r="L4" s="60" t="s">
        <v>312</v>
      </c>
      <c r="M4" s="39"/>
      <c r="Q4" s="137"/>
      <c r="R4" s="137"/>
      <c r="S4" s="137"/>
      <c r="T4" s="137"/>
      <c r="U4" s="137"/>
      <c r="V4" s="137"/>
    </row>
    <row r="5" spans="2:22" ht="12" customHeight="1">
      <c r="B5" s="107"/>
      <c r="C5" s="108" t="s">
        <v>54</v>
      </c>
      <c r="D5" s="108" t="s">
        <v>54</v>
      </c>
      <c r="E5" s="108" t="s">
        <v>54</v>
      </c>
      <c r="F5" s="108" t="s">
        <v>54</v>
      </c>
      <c r="G5" s="108" t="s">
        <v>54</v>
      </c>
      <c r="H5" s="108" t="s">
        <v>54</v>
      </c>
      <c r="I5" s="109" t="s">
        <v>0</v>
      </c>
      <c r="J5" s="109" t="s">
        <v>54</v>
      </c>
      <c r="K5" s="109" t="s">
        <v>0</v>
      </c>
      <c r="L5" s="109" t="s">
        <v>54</v>
      </c>
      <c r="M5" s="35"/>
      <c r="Q5" s="137"/>
      <c r="R5" s="137"/>
      <c r="S5" s="137"/>
      <c r="T5" s="137"/>
      <c r="U5" s="137"/>
      <c r="V5" s="137"/>
    </row>
    <row r="6" spans="2:22" ht="12" customHeight="1" thickBot="1">
      <c r="B6" s="111"/>
      <c r="C6" s="112"/>
      <c r="D6" s="110"/>
      <c r="E6" s="110"/>
      <c r="F6" s="112"/>
      <c r="G6" s="110"/>
      <c r="H6" s="110"/>
      <c r="I6" s="114"/>
      <c r="J6" s="114"/>
      <c r="K6" s="113"/>
      <c r="L6" s="113"/>
      <c r="M6" s="35"/>
      <c r="Q6" s="137"/>
      <c r="R6" s="137"/>
      <c r="S6" s="137"/>
      <c r="T6" s="137"/>
      <c r="U6" s="137"/>
      <c r="V6" s="137"/>
    </row>
    <row r="7" spans="2:13" ht="13.5" customHeight="1">
      <c r="B7" s="66" t="s">
        <v>133</v>
      </c>
      <c r="C7" s="67">
        <v>14754</v>
      </c>
      <c r="D7" s="67">
        <v>12942</v>
      </c>
      <c r="E7" s="67">
        <v>15049</v>
      </c>
      <c r="F7" s="67">
        <v>5192</v>
      </c>
      <c r="G7" s="67">
        <v>4708</v>
      </c>
      <c r="H7" s="67">
        <v>5580.5999999999985</v>
      </c>
      <c r="I7" s="69">
        <f>_xlfn.IFERROR(C7/D7-1,"")</f>
        <v>0.1400092721372277</v>
      </c>
      <c r="J7" s="69">
        <f>C7-D7</f>
        <v>1812</v>
      </c>
      <c r="K7" s="68">
        <f>_xlfn.IFERROR(F7/G7-1,"")</f>
        <v>0.10280373831775691</v>
      </c>
      <c r="L7" s="69">
        <f>F7-G7</f>
        <v>484</v>
      </c>
      <c r="M7" s="36"/>
    </row>
    <row r="8" spans="2:13" ht="12.75" customHeight="1">
      <c r="B8" s="30" t="s">
        <v>114</v>
      </c>
      <c r="C8" s="33">
        <v>14233</v>
      </c>
      <c r="D8" s="33">
        <v>12176</v>
      </c>
      <c r="E8" s="33">
        <v>14176</v>
      </c>
      <c r="F8" s="33">
        <v>5000</v>
      </c>
      <c r="G8" s="33">
        <v>4415</v>
      </c>
      <c r="H8" s="33">
        <v>5244.299999999999</v>
      </c>
      <c r="I8" s="36">
        <f aca="true" t="shared" si="0" ref="I8:I27">_xlfn.IFERROR(C8/D8-1,"")</f>
        <v>0.16893889618922464</v>
      </c>
      <c r="J8" s="36">
        <f aca="true" t="shared" si="1" ref="J8:J27">C8-D8</f>
        <v>2057</v>
      </c>
      <c r="K8" s="38">
        <f aca="true" t="shared" si="2" ref="K8:K27">_xlfn.IFERROR(F8/G8-1,"")</f>
        <v>0.13250283125707818</v>
      </c>
      <c r="L8" s="36">
        <f aca="true" t="shared" si="3" ref="L8:L25">F8-G8</f>
        <v>585</v>
      </c>
      <c r="M8" s="36"/>
    </row>
    <row r="9" spans="2:35" ht="12.75" customHeight="1">
      <c r="B9" s="30" t="s">
        <v>115</v>
      </c>
      <c r="C9" s="33">
        <v>714</v>
      </c>
      <c r="D9" s="33">
        <v>679</v>
      </c>
      <c r="E9" s="33">
        <v>786</v>
      </c>
      <c r="F9" s="33">
        <v>259</v>
      </c>
      <c r="G9" s="33">
        <v>258</v>
      </c>
      <c r="H9" s="33">
        <v>300.8</v>
      </c>
      <c r="I9" s="36">
        <f t="shared" si="0"/>
        <v>0.05154639175257736</v>
      </c>
      <c r="J9" s="36">
        <f t="shared" si="1"/>
        <v>35</v>
      </c>
      <c r="K9" s="38">
        <f t="shared" si="2"/>
        <v>0.003875968992248069</v>
      </c>
      <c r="L9" s="36">
        <f t="shared" si="3"/>
        <v>1</v>
      </c>
      <c r="M9" s="40"/>
      <c r="Q9" s="137"/>
      <c r="R9" s="137"/>
      <c r="S9" s="137"/>
      <c r="T9" s="137"/>
      <c r="U9" s="137"/>
      <c r="V9" s="137"/>
      <c r="AI9" s="137"/>
    </row>
    <row r="10" spans="2:35" ht="12.75" customHeight="1">
      <c r="B10" s="30" t="s">
        <v>34</v>
      </c>
      <c r="C10" s="33">
        <v>38</v>
      </c>
      <c r="D10" s="33">
        <v>39</v>
      </c>
      <c r="E10" s="33">
        <v>39</v>
      </c>
      <c r="F10" s="33">
        <v>15</v>
      </c>
      <c r="G10" s="33">
        <v>15</v>
      </c>
      <c r="H10" s="33">
        <v>15.9</v>
      </c>
      <c r="I10" s="36">
        <f t="shared" si="0"/>
        <v>-0.02564102564102566</v>
      </c>
      <c r="J10" s="36">
        <f t="shared" si="1"/>
        <v>-1</v>
      </c>
      <c r="K10" s="38">
        <f t="shared" si="2"/>
        <v>0</v>
      </c>
      <c r="L10" s="36">
        <f t="shared" si="3"/>
        <v>0</v>
      </c>
      <c r="M10" s="36"/>
      <c r="AI10" s="137"/>
    </row>
    <row r="11" spans="2:35" ht="12.75" customHeight="1">
      <c r="B11" s="30" t="s">
        <v>116</v>
      </c>
      <c r="C11" s="33">
        <v>17</v>
      </c>
      <c r="D11" s="33">
        <v>17</v>
      </c>
      <c r="E11" s="33">
        <v>17</v>
      </c>
      <c r="F11" s="33">
        <v>9</v>
      </c>
      <c r="G11" s="33">
        <v>9</v>
      </c>
      <c r="H11" s="33">
        <v>8.2</v>
      </c>
      <c r="I11" s="36">
        <f t="shared" si="0"/>
        <v>0</v>
      </c>
      <c r="J11" s="36">
        <f t="shared" si="1"/>
        <v>0</v>
      </c>
      <c r="K11" s="38">
        <f t="shared" si="2"/>
        <v>0</v>
      </c>
      <c r="L11" s="36">
        <f t="shared" si="3"/>
        <v>0</v>
      </c>
      <c r="M11" s="36"/>
      <c r="AI11" s="137"/>
    </row>
    <row r="12" spans="2:35" ht="12.75" customHeight="1">
      <c r="B12" s="30" t="s">
        <v>117</v>
      </c>
      <c r="C12" s="33">
        <v>32</v>
      </c>
      <c r="D12" s="33">
        <v>31</v>
      </c>
      <c r="E12" s="33">
        <v>31</v>
      </c>
      <c r="F12" s="33">
        <v>16</v>
      </c>
      <c r="G12" s="33">
        <v>11</v>
      </c>
      <c r="H12" s="33">
        <v>11.4</v>
      </c>
      <c r="I12" s="36">
        <f t="shared" si="0"/>
        <v>0.032258064516129004</v>
      </c>
      <c r="J12" s="36">
        <f t="shared" si="1"/>
        <v>1</v>
      </c>
      <c r="K12" s="38">
        <f t="shared" si="2"/>
        <v>0.4545454545454546</v>
      </c>
      <c r="L12" s="36">
        <f t="shared" si="3"/>
        <v>5</v>
      </c>
      <c r="M12" s="36"/>
      <c r="Q12" s="137"/>
      <c r="R12" s="137"/>
      <c r="S12" s="137"/>
      <c r="T12" s="137"/>
      <c r="U12" s="137"/>
      <c r="V12" s="137"/>
      <c r="AH12" s="137"/>
      <c r="AI12" s="137"/>
    </row>
    <row r="13" spans="2:35" ht="12.75" customHeight="1" thickBot="1">
      <c r="B13" s="30" t="s">
        <v>259</v>
      </c>
      <c r="C13" s="33">
        <v>-280</v>
      </c>
      <c r="D13" s="33">
        <v>0</v>
      </c>
      <c r="E13" s="33">
        <v>0</v>
      </c>
      <c r="F13" s="33">
        <v>-107</v>
      </c>
      <c r="G13" s="33">
        <v>0</v>
      </c>
      <c r="H13" s="33">
        <v>0</v>
      </c>
      <c r="I13" s="36">
        <f t="shared" si="0"/>
      </c>
      <c r="J13" s="36">
        <f t="shared" si="1"/>
        <v>-280</v>
      </c>
      <c r="K13" s="38">
        <f>_xlfn.IFERROR(F13/G13-1,"")</f>
      </c>
      <c r="L13" s="36">
        <f>F13-G13</f>
        <v>-107</v>
      </c>
      <c r="M13" s="36"/>
      <c r="Q13" s="137"/>
      <c r="R13" s="137"/>
      <c r="S13" s="137"/>
      <c r="T13" s="137"/>
      <c r="U13" s="137"/>
      <c r="V13" s="137"/>
      <c r="AH13" s="137"/>
      <c r="AI13" s="137"/>
    </row>
    <row r="14" spans="2:35" ht="13.5" customHeight="1">
      <c r="B14" s="74" t="s">
        <v>118</v>
      </c>
      <c r="C14" s="75">
        <v>6132</v>
      </c>
      <c r="D14" s="75">
        <v>5801</v>
      </c>
      <c r="E14" s="75">
        <v>3768</v>
      </c>
      <c r="F14" s="75">
        <v>2447</v>
      </c>
      <c r="G14" s="75">
        <v>2420</v>
      </c>
      <c r="H14" s="75">
        <v>1584</v>
      </c>
      <c r="I14" s="77">
        <f t="shared" si="0"/>
        <v>0.05705912773659705</v>
      </c>
      <c r="J14" s="77">
        <f t="shared" si="1"/>
        <v>331</v>
      </c>
      <c r="K14" s="76">
        <f t="shared" si="2"/>
        <v>0.011157024793388537</v>
      </c>
      <c r="L14" s="77">
        <f t="shared" si="3"/>
        <v>27</v>
      </c>
      <c r="M14" s="36"/>
      <c r="AH14" s="137"/>
      <c r="AI14" s="137"/>
    </row>
    <row r="15" spans="2:35" ht="12.75" customHeight="1">
      <c r="B15" s="30" t="s">
        <v>119</v>
      </c>
      <c r="C15" s="33">
        <v>1194</v>
      </c>
      <c r="D15" s="33">
        <v>987</v>
      </c>
      <c r="E15" s="33">
        <v>987</v>
      </c>
      <c r="F15" s="33">
        <v>527</v>
      </c>
      <c r="G15" s="33">
        <v>406</v>
      </c>
      <c r="H15" s="33">
        <v>406</v>
      </c>
      <c r="I15" s="36">
        <f t="shared" si="0"/>
        <v>0.20972644376899696</v>
      </c>
      <c r="J15" s="36">
        <f t="shared" si="1"/>
        <v>207</v>
      </c>
      <c r="K15" s="38">
        <f t="shared" si="2"/>
        <v>0.2980295566502462</v>
      </c>
      <c r="L15" s="36">
        <f t="shared" si="3"/>
        <v>121</v>
      </c>
      <c r="M15" s="36"/>
      <c r="AH15" s="137"/>
      <c r="AI15" s="137"/>
    </row>
    <row r="16" spans="2:35" ht="12.75" customHeight="1">
      <c r="B16" s="30" t="s">
        <v>120</v>
      </c>
      <c r="C16" s="33">
        <v>62</v>
      </c>
      <c r="D16" s="33">
        <v>45</v>
      </c>
      <c r="E16" s="33">
        <v>45</v>
      </c>
      <c r="F16" s="33">
        <v>37</v>
      </c>
      <c r="G16" s="33">
        <v>18</v>
      </c>
      <c r="H16" s="33">
        <v>18</v>
      </c>
      <c r="I16" s="36">
        <f t="shared" si="0"/>
        <v>0.37777777777777777</v>
      </c>
      <c r="J16" s="36">
        <f t="shared" si="1"/>
        <v>17</v>
      </c>
      <c r="K16" s="38">
        <f>_xlfn.IFERROR(F16/G16-1,"")</f>
        <v>1.0555555555555554</v>
      </c>
      <c r="L16" s="36">
        <f>F16-G16</f>
        <v>19</v>
      </c>
      <c r="M16" s="36"/>
      <c r="Q16" s="137"/>
      <c r="R16" s="137"/>
      <c r="S16" s="137"/>
      <c r="T16" s="137"/>
      <c r="U16" s="137"/>
      <c r="V16" s="137"/>
      <c r="AH16" s="137"/>
      <c r="AI16" s="137"/>
    </row>
    <row r="17" spans="2:35" ht="12.75" customHeight="1">
      <c r="B17" s="30" t="s">
        <v>121</v>
      </c>
      <c r="C17" s="33">
        <v>744</v>
      </c>
      <c r="D17" s="33">
        <v>788</v>
      </c>
      <c r="E17" s="33">
        <v>766</v>
      </c>
      <c r="F17" s="33">
        <v>173</v>
      </c>
      <c r="G17" s="33">
        <v>231</v>
      </c>
      <c r="H17" s="33">
        <v>231.4</v>
      </c>
      <c r="I17" s="36">
        <f t="shared" si="0"/>
        <v>-0.055837563451776595</v>
      </c>
      <c r="J17" s="36">
        <f t="shared" si="1"/>
        <v>-44</v>
      </c>
      <c r="K17" s="38">
        <f>_xlfn.IFERROR(F17/G17-1,"")</f>
        <v>-0.25108225108225113</v>
      </c>
      <c r="L17" s="36">
        <f>F17-G17</f>
        <v>-58</v>
      </c>
      <c r="M17" s="36"/>
      <c r="AH17" s="137"/>
      <c r="AI17" s="137"/>
    </row>
    <row r="18" spans="2:35" ht="12.75" customHeight="1">
      <c r="B18" s="30" t="s">
        <v>122</v>
      </c>
      <c r="C18" s="33">
        <v>1046</v>
      </c>
      <c r="D18" s="33">
        <v>901</v>
      </c>
      <c r="E18" s="33">
        <v>901</v>
      </c>
      <c r="F18" s="33">
        <v>453</v>
      </c>
      <c r="G18" s="33">
        <v>407</v>
      </c>
      <c r="H18" s="33">
        <v>407.2</v>
      </c>
      <c r="I18" s="36">
        <f t="shared" si="0"/>
        <v>0.16093229744728088</v>
      </c>
      <c r="J18" s="36">
        <f t="shared" si="1"/>
        <v>145</v>
      </c>
      <c r="K18" s="38">
        <f>_xlfn.IFERROR(F18/G18-1,"")</f>
        <v>0.11302211302211296</v>
      </c>
      <c r="L18" s="36">
        <f>F18-G18</f>
        <v>46</v>
      </c>
      <c r="M18" s="40"/>
      <c r="Q18" s="137"/>
      <c r="R18" s="137"/>
      <c r="S18" s="137"/>
      <c r="T18" s="137"/>
      <c r="U18" s="137"/>
      <c r="V18" s="137"/>
      <c r="AH18" s="137"/>
      <c r="AI18" s="137"/>
    </row>
    <row r="19" spans="2:35" ht="12.75" customHeight="1">
      <c r="B19" s="30" t="s">
        <v>123</v>
      </c>
      <c r="C19" s="33" t="s">
        <v>242</v>
      </c>
      <c r="D19" s="33"/>
      <c r="E19" s="33"/>
      <c r="F19" s="33"/>
      <c r="G19" s="33"/>
      <c r="H19" s="33"/>
      <c r="I19" s="36">
        <f t="shared" si="0"/>
      </c>
      <c r="J19" s="36" t="e">
        <f t="shared" si="1"/>
        <v>#VALUE!</v>
      </c>
      <c r="K19" s="38"/>
      <c r="L19" s="36"/>
      <c r="M19" s="36"/>
      <c r="AH19" s="137"/>
      <c r="AI19" s="137"/>
    </row>
    <row r="20" spans="2:35" ht="12.75" customHeight="1">
      <c r="B20" s="30" t="s">
        <v>124</v>
      </c>
      <c r="C20" s="33">
        <v>83</v>
      </c>
      <c r="D20" s="33">
        <v>78</v>
      </c>
      <c r="E20" s="33">
        <v>78</v>
      </c>
      <c r="F20" s="33">
        <v>40</v>
      </c>
      <c r="G20" s="33">
        <v>33</v>
      </c>
      <c r="H20" s="33">
        <v>33.4</v>
      </c>
      <c r="I20" s="36">
        <f t="shared" si="0"/>
        <v>0.0641025641025641</v>
      </c>
      <c r="J20" s="36">
        <f t="shared" si="1"/>
        <v>5</v>
      </c>
      <c r="K20" s="38">
        <f t="shared" si="2"/>
        <v>0.21212121212121215</v>
      </c>
      <c r="L20" s="36">
        <f t="shared" si="3"/>
        <v>7</v>
      </c>
      <c r="M20" s="40"/>
      <c r="Q20" s="137"/>
      <c r="R20" s="137"/>
      <c r="S20" s="137"/>
      <c r="T20" s="137"/>
      <c r="U20" s="137"/>
      <c r="V20" s="137"/>
      <c r="AH20" s="137"/>
      <c r="AI20" s="137"/>
    </row>
    <row r="21" spans="2:35" ht="12.75" customHeight="1">
      <c r="B21" s="30" t="s">
        <v>125</v>
      </c>
      <c r="C21" s="33">
        <v>40</v>
      </c>
      <c r="D21" s="33">
        <v>121</v>
      </c>
      <c r="E21" s="33">
        <v>121</v>
      </c>
      <c r="F21" s="33">
        <v>30</v>
      </c>
      <c r="G21" s="33">
        <v>47</v>
      </c>
      <c r="H21" s="33">
        <v>46.7</v>
      </c>
      <c r="I21" s="36">
        <f t="shared" si="0"/>
        <v>-0.6694214876033058</v>
      </c>
      <c r="J21" s="36">
        <f t="shared" si="1"/>
        <v>-81</v>
      </c>
      <c r="K21" s="38">
        <f t="shared" si="2"/>
        <v>-0.36170212765957444</v>
      </c>
      <c r="L21" s="36">
        <f t="shared" si="3"/>
        <v>-17</v>
      </c>
      <c r="M21" s="36"/>
      <c r="AH21" s="137"/>
      <c r="AI21" s="137"/>
    </row>
    <row r="22" spans="2:35" ht="12.75" customHeight="1">
      <c r="B22" s="30" t="s">
        <v>126</v>
      </c>
      <c r="C22" s="33">
        <v>69</v>
      </c>
      <c r="D22" s="33">
        <v>35</v>
      </c>
      <c r="E22" s="33">
        <v>35</v>
      </c>
      <c r="F22" s="33">
        <v>43</v>
      </c>
      <c r="G22" s="33">
        <v>21</v>
      </c>
      <c r="H22" s="33">
        <v>20.7</v>
      </c>
      <c r="I22" s="36">
        <f t="shared" si="0"/>
        <v>0.9714285714285715</v>
      </c>
      <c r="J22" s="36">
        <f t="shared" si="1"/>
        <v>34</v>
      </c>
      <c r="K22" s="38">
        <f t="shared" si="2"/>
        <v>1.0476190476190474</v>
      </c>
      <c r="L22" s="36">
        <f t="shared" si="3"/>
        <v>22</v>
      </c>
      <c r="M22" s="36"/>
      <c r="Q22" s="137"/>
      <c r="R22" s="137"/>
      <c r="S22" s="137"/>
      <c r="T22" s="137"/>
      <c r="U22" s="137"/>
      <c r="V22" s="137"/>
      <c r="AH22" s="137"/>
      <c r="AI22" s="137"/>
    </row>
    <row r="23" spans="2:35" ht="12.75" customHeight="1">
      <c r="B23" s="30" t="s">
        <v>127</v>
      </c>
      <c r="C23" s="33">
        <v>2411</v>
      </c>
      <c r="D23" s="33">
        <v>2471</v>
      </c>
      <c r="E23" s="33">
        <v>438</v>
      </c>
      <c r="F23" s="33">
        <v>883</v>
      </c>
      <c r="G23" s="33">
        <v>1022</v>
      </c>
      <c r="H23" s="33">
        <v>186</v>
      </c>
      <c r="I23" s="36">
        <f t="shared" si="0"/>
        <v>-0.024281667341157442</v>
      </c>
      <c r="J23" s="36">
        <f t="shared" si="1"/>
        <v>-60</v>
      </c>
      <c r="K23" s="38">
        <f t="shared" si="2"/>
        <v>-0.13600782778864973</v>
      </c>
      <c r="L23" s="36">
        <f t="shared" si="3"/>
        <v>-139</v>
      </c>
      <c r="M23" s="36"/>
      <c r="Q23" s="137"/>
      <c r="R23" s="137"/>
      <c r="S23" s="137"/>
      <c r="T23" s="137"/>
      <c r="U23" s="137"/>
      <c r="V23" s="137"/>
      <c r="AH23" s="137"/>
      <c r="AI23" s="137"/>
    </row>
    <row r="24" spans="2:35" ht="12.75" customHeight="1">
      <c r="B24" s="30" t="s">
        <v>128</v>
      </c>
      <c r="C24" s="33">
        <v>73</v>
      </c>
      <c r="D24" s="33">
        <v>55</v>
      </c>
      <c r="E24" s="33">
        <v>55</v>
      </c>
      <c r="F24" s="33">
        <v>41</v>
      </c>
      <c r="G24" s="33">
        <v>33</v>
      </c>
      <c r="H24" s="33">
        <v>33.2</v>
      </c>
      <c r="I24" s="36">
        <f t="shared" si="0"/>
        <v>0.3272727272727274</v>
      </c>
      <c r="J24" s="36">
        <f t="shared" si="1"/>
        <v>18</v>
      </c>
      <c r="K24" s="38">
        <f t="shared" si="2"/>
        <v>0.24242424242424243</v>
      </c>
      <c r="L24" s="36">
        <f t="shared" si="3"/>
        <v>8</v>
      </c>
      <c r="M24" s="36"/>
      <c r="AH24" s="137"/>
      <c r="AI24" s="137"/>
    </row>
    <row r="25" spans="2:35" ht="12.75" customHeight="1">
      <c r="B25" s="30" t="s">
        <v>129</v>
      </c>
      <c r="C25" s="33">
        <v>184</v>
      </c>
      <c r="D25" s="33">
        <v>106</v>
      </c>
      <c r="E25" s="33">
        <v>106</v>
      </c>
      <c r="F25" s="33">
        <v>77</v>
      </c>
      <c r="G25" s="33">
        <v>57</v>
      </c>
      <c r="H25" s="33">
        <v>56.8</v>
      </c>
      <c r="I25" s="36">
        <f t="shared" si="0"/>
        <v>0.7358490566037736</v>
      </c>
      <c r="J25" s="36">
        <f t="shared" si="1"/>
        <v>78</v>
      </c>
      <c r="K25" s="38">
        <f t="shared" si="2"/>
        <v>0.3508771929824561</v>
      </c>
      <c r="L25" s="36">
        <f t="shared" si="3"/>
        <v>20</v>
      </c>
      <c r="M25" s="40"/>
      <c r="W25" s="137"/>
      <c r="X25" s="137"/>
      <c r="Y25" s="137"/>
      <c r="Z25" s="137"/>
      <c r="AA25" s="137"/>
      <c r="AB25" s="137"/>
      <c r="AC25" s="137"/>
      <c r="AD25" s="137"/>
      <c r="AE25" s="137"/>
      <c r="AG25" s="137"/>
      <c r="AH25" s="137"/>
      <c r="AI25" s="137"/>
    </row>
    <row r="26" spans="2:13" ht="12.75" customHeight="1" thickBot="1">
      <c r="B26" s="30" t="s">
        <v>130</v>
      </c>
      <c r="C26" s="33">
        <v>226</v>
      </c>
      <c r="D26" s="33">
        <v>214</v>
      </c>
      <c r="E26" s="33">
        <v>236</v>
      </c>
      <c r="F26" s="33">
        <v>143</v>
      </c>
      <c r="G26" s="33">
        <v>145</v>
      </c>
      <c r="H26" s="33">
        <v>145</v>
      </c>
      <c r="I26" s="36">
        <f t="shared" si="0"/>
        <v>0.05607476635514019</v>
      </c>
      <c r="J26" s="36">
        <f t="shared" si="1"/>
        <v>12</v>
      </c>
      <c r="K26" s="38">
        <f t="shared" si="2"/>
        <v>-0.01379310344827589</v>
      </c>
      <c r="L26" s="36">
        <f>F26-G26</f>
        <v>-2</v>
      </c>
      <c r="M26" s="41"/>
    </row>
    <row r="27" spans="2:13" ht="13.5" customHeight="1">
      <c r="B27" s="74" t="s">
        <v>131</v>
      </c>
      <c r="C27" s="75">
        <v>20886</v>
      </c>
      <c r="D27" s="75">
        <v>18743</v>
      </c>
      <c r="E27" s="75">
        <v>18817</v>
      </c>
      <c r="F27" s="75">
        <v>7639</v>
      </c>
      <c r="G27" s="75">
        <v>7128</v>
      </c>
      <c r="H27" s="75">
        <v>7156</v>
      </c>
      <c r="I27" s="77">
        <f t="shared" si="0"/>
        <v>0.1143360187803446</v>
      </c>
      <c r="J27" s="77">
        <f t="shared" si="1"/>
        <v>2143</v>
      </c>
      <c r="K27" s="76">
        <f t="shared" si="2"/>
        <v>0.07168911335577999</v>
      </c>
      <c r="L27" s="77">
        <f>F27-G27</f>
        <v>511</v>
      </c>
      <c r="M27" s="36"/>
    </row>
    <row r="28" spans="9:12" ht="15.75" customHeight="1">
      <c r="I28" s="183"/>
      <c r="J28" s="183"/>
      <c r="K28" s="183"/>
      <c r="L28" s="134"/>
    </row>
    <row r="29" spans="2:12" ht="25.5">
      <c r="B29" s="149" t="s">
        <v>257</v>
      </c>
      <c r="I29" s="183"/>
      <c r="J29" s="183"/>
      <c r="K29" s="183"/>
      <c r="L29" s="134"/>
    </row>
    <row r="30" spans="9:12" ht="15.75" customHeight="1">
      <c r="I30" s="183"/>
      <c r="J30" s="183"/>
      <c r="K30" s="183"/>
      <c r="L30" s="134"/>
    </row>
    <row r="31" spans="11:12" ht="15.75" customHeight="1">
      <c r="K31" s="134"/>
      <c r="L31" s="134"/>
    </row>
    <row r="32" spans="11:12" ht="15.75" customHeight="1">
      <c r="K32" s="134"/>
      <c r="L32" s="134"/>
    </row>
    <row r="33" spans="11:12" ht="15.75" customHeight="1">
      <c r="K33" s="134"/>
      <c r="L33" s="134"/>
    </row>
    <row r="34" spans="11:12" ht="15.75" customHeight="1">
      <c r="K34" s="134"/>
      <c r="L34" s="134"/>
    </row>
    <row r="35" spans="11:12" ht="15.75" customHeight="1">
      <c r="K35" s="134"/>
      <c r="L35" s="134"/>
    </row>
    <row r="36" spans="11:12" ht="15.75" customHeight="1">
      <c r="K36" s="134"/>
      <c r="L36" s="134"/>
    </row>
    <row r="37" spans="11:12" ht="15.75" customHeight="1">
      <c r="K37" s="134"/>
      <c r="L37" s="134"/>
    </row>
    <row r="38" spans="11:12" ht="15.75" customHeight="1">
      <c r="K38" s="134"/>
      <c r="L38" s="134"/>
    </row>
    <row r="39" spans="11:12" ht="15.75" customHeight="1">
      <c r="K39" s="134"/>
      <c r="L39" s="134"/>
    </row>
    <row r="40" spans="11:12" ht="15.75" customHeight="1">
      <c r="K40" s="134"/>
      <c r="L40" s="134"/>
    </row>
    <row r="41" spans="11:12" ht="15.75" customHeight="1">
      <c r="K41" s="134"/>
      <c r="L41" s="134"/>
    </row>
    <row r="42" spans="11:12" ht="15.75" customHeight="1">
      <c r="K42" s="134"/>
      <c r="L42" s="134"/>
    </row>
    <row r="43" spans="11:12" ht="15.75" customHeight="1">
      <c r="K43" s="134"/>
      <c r="L43" s="134"/>
    </row>
    <row r="44" spans="11:12" ht="15.75" customHeight="1">
      <c r="K44" s="134"/>
      <c r="L44" s="134"/>
    </row>
    <row r="45" spans="11:12" ht="15.75" customHeight="1">
      <c r="K45" s="134"/>
      <c r="L45" s="134"/>
    </row>
    <row r="46" spans="11:12" ht="15.75" customHeight="1">
      <c r="K46" s="134"/>
      <c r="L46" s="134"/>
    </row>
    <row r="47" spans="11:12" ht="15.75" customHeight="1">
      <c r="K47" s="134"/>
      <c r="L47" s="134"/>
    </row>
    <row r="48" spans="11:12" ht="15.75" customHeight="1">
      <c r="K48" s="134"/>
      <c r="L48" s="134"/>
    </row>
    <row r="49" spans="11:12" ht="12.75" customHeight="1">
      <c r="K49" s="134"/>
      <c r="L49" s="134"/>
    </row>
    <row r="50" spans="11:12" ht="12.75" customHeight="1">
      <c r="K50" s="134"/>
      <c r="L50" s="134"/>
    </row>
    <row r="51" spans="11:12" ht="12.75" customHeight="1">
      <c r="K51" s="134"/>
      <c r="L51" s="134"/>
    </row>
    <row r="52" spans="11:12" ht="12.75" customHeight="1">
      <c r="K52" s="134"/>
      <c r="L52" s="134"/>
    </row>
    <row r="53" spans="11:12" ht="12.75" customHeight="1">
      <c r="K53" s="134"/>
      <c r="L53" s="134"/>
    </row>
    <row r="54" spans="11:12" ht="12.75" customHeight="1">
      <c r="K54" s="134"/>
      <c r="L54" s="134"/>
    </row>
    <row r="55" spans="2:35" s="136" customFormat="1" ht="12.75" customHeight="1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</row>
    <row r="56" spans="2:35" s="136" customFormat="1" ht="12.75" customHeight="1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</row>
    <row r="57" spans="2:35" s="136" customFormat="1" ht="12.75" customHeight="1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</row>
    <row r="58" spans="2:35" s="136" customFormat="1" ht="12.75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</row>
    <row r="59" spans="2:35" s="136" customFormat="1" ht="12.75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</row>
    <row r="60" spans="2:35" s="136" customFormat="1" ht="12.7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</row>
    <row r="61" spans="2:35" s="136" customFormat="1" ht="12.7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</row>
    <row r="62" spans="2:35" s="136" customFormat="1" ht="12.75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</row>
    <row r="63" spans="2:35" s="136" customFormat="1" ht="12.75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</row>
    <row r="64" spans="2:35" s="136" customFormat="1" ht="12.75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</row>
    <row r="65" spans="2:35" s="136" customFormat="1" ht="12.75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</row>
    <row r="66" spans="2:35" s="136" customFormat="1" ht="12.75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</row>
    <row r="67" spans="2:35" s="136" customFormat="1" ht="12.75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</row>
    <row r="68" spans="2:35" s="136" customFormat="1" ht="12.75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</row>
    <row r="69" spans="2:35" s="136" customFormat="1" ht="12.75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</row>
    <row r="70" spans="2:35" s="136" customFormat="1" ht="12.75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</row>
    <row r="71" spans="11:12" ht="12.75">
      <c r="K71" s="134"/>
      <c r="L71" s="134"/>
    </row>
    <row r="72" spans="11:12" ht="12.75">
      <c r="K72" s="134"/>
      <c r="L72" s="134"/>
    </row>
    <row r="73" spans="11:12" ht="12.75">
      <c r="K73" s="134"/>
      <c r="L73" s="134"/>
    </row>
    <row r="74" spans="11:12" ht="12.75">
      <c r="K74" s="134"/>
      <c r="L74" s="134"/>
    </row>
    <row r="75" spans="11:12" ht="12.75">
      <c r="K75" s="134"/>
      <c r="L75" s="134"/>
    </row>
    <row r="76" spans="11:12" ht="12.75">
      <c r="K76" s="134"/>
      <c r="L76" s="134"/>
    </row>
    <row r="77" spans="11:12" ht="12.75">
      <c r="K77" s="134"/>
      <c r="L77" s="134"/>
    </row>
    <row r="78" spans="11:12" ht="12.75">
      <c r="K78" s="134"/>
      <c r="L78" s="134"/>
    </row>
    <row r="79" spans="11:12" ht="12.75">
      <c r="K79" s="134"/>
      <c r="L79" s="134"/>
    </row>
    <row r="80" spans="11:12" ht="12.75" customHeight="1">
      <c r="K80" s="134"/>
      <c r="L80" s="134"/>
    </row>
    <row r="81" spans="11:12" ht="12.75" customHeight="1">
      <c r="K81" s="134"/>
      <c r="L81" s="134"/>
    </row>
    <row r="82" spans="11:12" ht="12.75">
      <c r="K82" s="134"/>
      <c r="L82" s="134"/>
    </row>
    <row r="83" spans="11:12" ht="12.75">
      <c r="K83" s="134"/>
      <c r="L83" s="134"/>
    </row>
    <row r="84" spans="11:12" ht="12.75">
      <c r="K84" s="134"/>
      <c r="L84" s="134"/>
    </row>
    <row r="85" spans="11:12" ht="12.75">
      <c r="K85" s="134"/>
      <c r="L85" s="134"/>
    </row>
    <row r="86" spans="11:12" ht="12.75">
      <c r="K86" s="134"/>
      <c r="L86" s="134"/>
    </row>
    <row r="87" spans="11:12" ht="12.75">
      <c r="K87" s="134"/>
      <c r="L87" s="134"/>
    </row>
    <row r="88" spans="11:12" ht="12.75">
      <c r="K88" s="134"/>
      <c r="L88" s="134"/>
    </row>
    <row r="89" spans="11:12" ht="12.75">
      <c r="K89" s="134"/>
      <c r="L89" s="134"/>
    </row>
    <row r="90" spans="11:12" ht="12.75">
      <c r="K90" s="134"/>
      <c r="L90" s="134"/>
    </row>
    <row r="91" spans="11:12" ht="12.75">
      <c r="K91" s="134"/>
      <c r="L91" s="134"/>
    </row>
    <row r="92" spans="11:12" ht="12.75">
      <c r="K92" s="134"/>
      <c r="L92" s="134"/>
    </row>
    <row r="93" spans="11:12" ht="12.75">
      <c r="K93" s="134"/>
      <c r="L93" s="134"/>
    </row>
    <row r="94" spans="11:12" ht="12.75">
      <c r="K94" s="134"/>
      <c r="L94" s="134"/>
    </row>
    <row r="95" spans="11:12" ht="12.75">
      <c r="K95" s="134"/>
      <c r="L95" s="134"/>
    </row>
    <row r="96" spans="11:12" ht="12.75">
      <c r="K96" s="134"/>
      <c r="L96" s="134"/>
    </row>
    <row r="97" spans="11:12" ht="12.75">
      <c r="K97" s="134"/>
      <c r="L97" s="134"/>
    </row>
    <row r="98" spans="11:12" ht="12.75">
      <c r="K98" s="134"/>
      <c r="L98" s="134"/>
    </row>
    <row r="99" spans="11:12" ht="12.75">
      <c r="K99" s="134"/>
      <c r="L99" s="134"/>
    </row>
    <row r="100" spans="11:12" ht="12.75">
      <c r="K100" s="134"/>
      <c r="L100" s="134"/>
    </row>
    <row r="101" spans="11:12" ht="12.75">
      <c r="K101" s="134"/>
      <c r="L101" s="134"/>
    </row>
    <row r="102" spans="11:12" ht="12.75">
      <c r="K102" s="134"/>
      <c r="L102" s="134"/>
    </row>
    <row r="103" spans="11:12" ht="12.75">
      <c r="K103" s="134"/>
      <c r="L103" s="134"/>
    </row>
    <row r="104" spans="11:12" ht="12.75">
      <c r="K104" s="134"/>
      <c r="L104" s="134"/>
    </row>
    <row r="105" spans="11:12" ht="12.75">
      <c r="K105" s="134"/>
      <c r="L105" s="134"/>
    </row>
    <row r="106" spans="11:12" ht="12.75">
      <c r="K106" s="134"/>
      <c r="L106" s="134"/>
    </row>
    <row r="107" spans="11:12" ht="12.75">
      <c r="K107" s="134"/>
      <c r="L107" s="13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3" min="1" max="2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109"/>
  <sheetViews>
    <sheetView showGridLines="0" zoomScale="90" zoomScaleNormal="90" zoomScaleSheetLayoutView="8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94.57421875" style="134" customWidth="1"/>
    <col min="3" max="10" width="20.7109375" style="134" customWidth="1"/>
    <col min="11" max="12" width="20.7109375" style="136" customWidth="1"/>
    <col min="13" max="13" width="5.7109375" style="134" customWidth="1"/>
    <col min="14" max="26" width="17.7109375" style="134" customWidth="1"/>
    <col min="27" max="31" width="17.7109375" style="134" hidden="1" customWidth="1"/>
    <col min="32" max="16384" width="9.140625" style="134" customWidth="1"/>
  </cols>
  <sheetData>
    <row r="1" ht="23.25" customHeight="1">
      <c r="B1" s="25" t="s">
        <v>315</v>
      </c>
    </row>
    <row r="2" spans="2:13" ht="15.75" customHeight="1">
      <c r="B2" s="133"/>
      <c r="C2" s="133"/>
      <c r="D2" s="133"/>
      <c r="E2" s="133"/>
      <c r="F2" s="133"/>
      <c r="G2" s="133"/>
      <c r="H2" s="133"/>
      <c r="I2" s="135"/>
      <c r="J2" s="135"/>
      <c r="K2" s="135"/>
      <c r="L2" s="135"/>
      <c r="M2" s="163"/>
    </row>
    <row r="3" spans="2:10" ht="12.75">
      <c r="B3" s="136"/>
      <c r="C3" s="136"/>
      <c r="D3" s="164"/>
      <c r="E3" s="164"/>
      <c r="F3" s="136"/>
      <c r="G3" s="164"/>
      <c r="H3" s="164"/>
      <c r="I3" s="164"/>
      <c r="J3" s="164"/>
    </row>
    <row r="4" spans="2:22" ht="75.75" customHeight="1">
      <c r="B4" s="70" t="s">
        <v>134</v>
      </c>
      <c r="C4" s="59" t="s">
        <v>303</v>
      </c>
      <c r="D4" s="71" t="s">
        <v>304</v>
      </c>
      <c r="E4" s="59" t="s">
        <v>310</v>
      </c>
      <c r="F4" s="59" t="s">
        <v>302</v>
      </c>
      <c r="G4" s="71" t="s">
        <v>270</v>
      </c>
      <c r="H4" s="59" t="s">
        <v>228</v>
      </c>
      <c r="I4" s="60" t="s">
        <v>306</v>
      </c>
      <c r="J4" s="60" t="s">
        <v>307</v>
      </c>
      <c r="K4" s="60" t="s">
        <v>311</v>
      </c>
      <c r="L4" s="60" t="s">
        <v>312</v>
      </c>
      <c r="M4" s="39"/>
      <c r="Q4" s="137"/>
      <c r="R4" s="137"/>
      <c r="S4" s="137"/>
      <c r="T4" s="137"/>
      <c r="U4" s="137"/>
      <c r="V4" s="137"/>
    </row>
    <row r="5" spans="2:22" ht="12" customHeight="1">
      <c r="B5" s="107"/>
      <c r="C5" s="108" t="s">
        <v>54</v>
      </c>
      <c r="D5" s="108" t="s">
        <v>54</v>
      </c>
      <c r="E5" s="108" t="s">
        <v>54</v>
      </c>
      <c r="F5" s="108" t="s">
        <v>54</v>
      </c>
      <c r="G5" s="108" t="s">
        <v>54</v>
      </c>
      <c r="H5" s="108" t="s">
        <v>54</v>
      </c>
      <c r="I5" s="109" t="s">
        <v>0</v>
      </c>
      <c r="J5" s="109" t="s">
        <v>54</v>
      </c>
      <c r="K5" s="109" t="s">
        <v>0</v>
      </c>
      <c r="L5" s="109" t="s">
        <v>54</v>
      </c>
      <c r="M5" s="35"/>
      <c r="Q5" s="137"/>
      <c r="R5" s="137"/>
      <c r="S5" s="137"/>
      <c r="T5" s="137"/>
      <c r="U5" s="137"/>
      <c r="V5" s="137"/>
    </row>
    <row r="6" spans="2:22" ht="12" customHeight="1" thickBot="1">
      <c r="B6" s="111"/>
      <c r="C6" s="112"/>
      <c r="D6" s="110"/>
      <c r="E6" s="110"/>
      <c r="F6" s="112"/>
      <c r="G6" s="110"/>
      <c r="H6" s="110"/>
      <c r="I6" s="114"/>
      <c r="J6" s="114"/>
      <c r="K6" s="113"/>
      <c r="L6" s="113"/>
      <c r="M6" s="35"/>
      <c r="Q6" s="137"/>
      <c r="R6" s="137"/>
      <c r="S6" s="137"/>
      <c r="T6" s="137"/>
      <c r="U6" s="137"/>
      <c r="V6" s="137"/>
    </row>
    <row r="7" spans="2:13" ht="13.5" customHeight="1">
      <c r="B7" s="66" t="s">
        <v>39</v>
      </c>
      <c r="C7" s="67">
        <v>-12281</v>
      </c>
      <c r="D7" s="67">
        <v>-10542</v>
      </c>
      <c r="E7" s="67">
        <v>-10542</v>
      </c>
      <c r="F7" s="67">
        <v>-4066</v>
      </c>
      <c r="G7" s="67">
        <v>-3793</v>
      </c>
      <c r="H7" s="67">
        <v>-3793</v>
      </c>
      <c r="I7" s="68">
        <f>_xlfn.IFERROR(C7/D7-1,"")</f>
        <v>0.1649592107759439</v>
      </c>
      <c r="J7" s="69">
        <f>C7-D7</f>
        <v>-1739</v>
      </c>
      <c r="K7" s="68">
        <f>_xlfn.IFERROR(F7/G7-1,"")</f>
        <v>0.07197469021882408</v>
      </c>
      <c r="L7" s="69">
        <f>F7-G7</f>
        <v>-273</v>
      </c>
      <c r="M7" s="36"/>
    </row>
    <row r="8" spans="2:13" ht="12.75" customHeight="1">
      <c r="B8" s="30" t="s">
        <v>135</v>
      </c>
      <c r="C8" s="33">
        <v>-12290</v>
      </c>
      <c r="D8" s="33">
        <v>-10571</v>
      </c>
      <c r="E8" s="33">
        <v>-10571</v>
      </c>
      <c r="F8" s="33">
        <v>-4071</v>
      </c>
      <c r="G8" s="33">
        <v>-3777</v>
      </c>
      <c r="H8" s="33">
        <v>-3776.8</v>
      </c>
      <c r="I8" s="38">
        <f aca="true" t="shared" si="0" ref="I8:I33">_xlfn.IFERROR(C8/D8-1,"")</f>
        <v>0.16261470059597016</v>
      </c>
      <c r="J8" s="36">
        <f aca="true" t="shared" si="1" ref="J8:J33">C8-D8</f>
        <v>-1719</v>
      </c>
      <c r="K8" s="38">
        <f aca="true" t="shared" si="2" ref="K8:K18">_xlfn.IFERROR(F8/G8-1,"")</f>
        <v>0.07783955520254171</v>
      </c>
      <c r="L8" s="36">
        <f aca="true" t="shared" si="3" ref="L8:L33">F8-G8</f>
        <v>-294</v>
      </c>
      <c r="M8" s="36"/>
    </row>
    <row r="9" spans="2:35" ht="12.75" customHeight="1" thickBot="1">
      <c r="B9" s="30" t="s">
        <v>136</v>
      </c>
      <c r="C9" s="33">
        <v>9</v>
      </c>
      <c r="D9" s="33">
        <v>29</v>
      </c>
      <c r="E9" s="33">
        <v>29</v>
      </c>
      <c r="F9" s="33">
        <v>5</v>
      </c>
      <c r="G9" s="33">
        <v>-16</v>
      </c>
      <c r="H9" s="33">
        <v>-16.2</v>
      </c>
      <c r="I9" s="38">
        <f t="shared" si="0"/>
        <v>-0.6896551724137931</v>
      </c>
      <c r="J9" s="36">
        <f t="shared" si="1"/>
        <v>-20</v>
      </c>
      <c r="K9" s="38">
        <f t="shared" si="2"/>
        <v>-1.3125</v>
      </c>
      <c r="L9" s="36">
        <f t="shared" si="3"/>
        <v>21</v>
      </c>
      <c r="M9" s="40"/>
      <c r="Q9" s="137"/>
      <c r="R9" s="137"/>
      <c r="S9" s="137"/>
      <c r="T9" s="137"/>
      <c r="U9" s="137"/>
      <c r="V9" s="137"/>
      <c r="AI9" s="137"/>
    </row>
    <row r="10" spans="2:35" ht="13.5" customHeight="1">
      <c r="B10" s="74" t="s">
        <v>40</v>
      </c>
      <c r="C10" s="75">
        <v>-1338</v>
      </c>
      <c r="D10" s="75">
        <v>-1177</v>
      </c>
      <c r="E10" s="75">
        <v>-1177</v>
      </c>
      <c r="F10" s="75">
        <v>-545</v>
      </c>
      <c r="G10" s="75">
        <v>-534</v>
      </c>
      <c r="H10" s="75">
        <v>-534</v>
      </c>
      <c r="I10" s="76">
        <f t="shared" si="0"/>
        <v>0.13678844519966016</v>
      </c>
      <c r="J10" s="77">
        <f t="shared" si="1"/>
        <v>-161</v>
      </c>
      <c r="K10" s="76">
        <f t="shared" si="2"/>
        <v>0.020599250936329527</v>
      </c>
      <c r="L10" s="77">
        <f t="shared" si="3"/>
        <v>-11</v>
      </c>
      <c r="M10" s="36"/>
      <c r="AI10" s="137"/>
    </row>
    <row r="11" spans="2:35" ht="12.75" customHeight="1">
      <c r="B11" s="30" t="s">
        <v>137</v>
      </c>
      <c r="C11" s="33">
        <v>-466</v>
      </c>
      <c r="D11" s="33">
        <v>-411</v>
      </c>
      <c r="E11" s="33">
        <v>-411</v>
      </c>
      <c r="F11" s="33">
        <v>-111</v>
      </c>
      <c r="G11" s="33">
        <v>-118</v>
      </c>
      <c r="H11" s="33">
        <v>-119</v>
      </c>
      <c r="I11" s="38">
        <f t="shared" si="0"/>
        <v>0.13381995133819946</v>
      </c>
      <c r="J11" s="36">
        <f t="shared" si="1"/>
        <v>-55</v>
      </c>
      <c r="K11" s="38">
        <f t="shared" si="2"/>
        <v>-0.05932203389830504</v>
      </c>
      <c r="L11" s="36">
        <f t="shared" si="3"/>
        <v>7</v>
      </c>
      <c r="M11" s="36"/>
      <c r="AI11" s="137"/>
    </row>
    <row r="12" spans="2:35" ht="12.75" customHeight="1">
      <c r="B12" s="30" t="s">
        <v>138</v>
      </c>
      <c r="C12" s="33">
        <v>-657</v>
      </c>
      <c r="D12" s="33">
        <v>-521</v>
      </c>
      <c r="E12" s="33">
        <v>-521</v>
      </c>
      <c r="F12" s="33">
        <v>-327</v>
      </c>
      <c r="G12" s="33">
        <v>-294</v>
      </c>
      <c r="H12" s="33">
        <v>-294</v>
      </c>
      <c r="I12" s="38">
        <f t="shared" si="0"/>
        <v>0.2610364683301343</v>
      </c>
      <c r="J12" s="36">
        <f t="shared" si="1"/>
        <v>-136</v>
      </c>
      <c r="K12" s="38">
        <f t="shared" si="2"/>
        <v>0.11224489795918369</v>
      </c>
      <c r="L12" s="36">
        <f t="shared" si="3"/>
        <v>-33</v>
      </c>
      <c r="M12" s="36"/>
      <c r="Q12" s="137"/>
      <c r="R12" s="137"/>
      <c r="S12" s="137"/>
      <c r="T12" s="137"/>
      <c r="U12" s="137"/>
      <c r="V12" s="137"/>
      <c r="AH12" s="137"/>
      <c r="AI12" s="137"/>
    </row>
    <row r="13" spans="2:35" ht="12.75" customHeight="1" thickBot="1">
      <c r="B13" s="30" t="s">
        <v>139</v>
      </c>
      <c r="C13" s="33">
        <v>-215</v>
      </c>
      <c r="D13" s="33">
        <v>-245</v>
      </c>
      <c r="E13" s="33">
        <v>-245</v>
      </c>
      <c r="F13" s="33">
        <v>-107</v>
      </c>
      <c r="G13" s="33">
        <v>-122</v>
      </c>
      <c r="H13" s="33">
        <v>-121</v>
      </c>
      <c r="I13" s="38">
        <f t="shared" si="0"/>
        <v>-0.12244897959183676</v>
      </c>
      <c r="J13" s="36">
        <f t="shared" si="1"/>
        <v>30</v>
      </c>
      <c r="K13" s="38">
        <f t="shared" si="2"/>
        <v>-0.12295081967213117</v>
      </c>
      <c r="L13" s="36">
        <f t="shared" si="3"/>
        <v>15</v>
      </c>
      <c r="M13" s="36"/>
      <c r="AH13" s="137"/>
      <c r="AI13" s="137"/>
    </row>
    <row r="14" spans="2:35" ht="13.5" customHeight="1">
      <c r="B14" s="74" t="s">
        <v>41</v>
      </c>
      <c r="C14" s="75">
        <v>-1392</v>
      </c>
      <c r="D14" s="75">
        <v>-1312</v>
      </c>
      <c r="E14" s="75">
        <v>-1312</v>
      </c>
      <c r="F14" s="75">
        <v>-723</v>
      </c>
      <c r="G14" s="75">
        <v>-672</v>
      </c>
      <c r="H14" s="75">
        <v>-672</v>
      </c>
      <c r="I14" s="76">
        <f t="shared" si="0"/>
        <v>0.060975609756097615</v>
      </c>
      <c r="J14" s="77">
        <f t="shared" si="1"/>
        <v>-80</v>
      </c>
      <c r="K14" s="76">
        <f t="shared" si="2"/>
        <v>0.0758928571428572</v>
      </c>
      <c r="L14" s="77">
        <f t="shared" si="3"/>
        <v>-51</v>
      </c>
      <c r="M14" s="36"/>
      <c r="AH14" s="137"/>
      <c r="AI14" s="137"/>
    </row>
    <row r="15" spans="2:35" ht="12.75" customHeight="1">
      <c r="B15" s="30" t="s">
        <v>140</v>
      </c>
      <c r="C15" s="33">
        <v>-1049</v>
      </c>
      <c r="D15" s="33">
        <v>-981</v>
      </c>
      <c r="E15" s="33">
        <v>-981</v>
      </c>
      <c r="F15" s="33">
        <v>-581</v>
      </c>
      <c r="G15" s="33">
        <v>-543</v>
      </c>
      <c r="H15" s="33">
        <v>-543</v>
      </c>
      <c r="I15" s="38">
        <f t="shared" si="0"/>
        <v>0.06931702344546387</v>
      </c>
      <c r="J15" s="36">
        <f t="shared" si="1"/>
        <v>-68</v>
      </c>
      <c r="K15" s="38">
        <f t="shared" si="2"/>
        <v>0.06998158379373853</v>
      </c>
      <c r="L15" s="36">
        <f t="shared" si="3"/>
        <v>-38</v>
      </c>
      <c r="M15" s="36"/>
      <c r="Q15" s="137"/>
      <c r="R15" s="137"/>
      <c r="S15" s="137"/>
      <c r="T15" s="137"/>
      <c r="U15" s="137"/>
      <c r="V15" s="137"/>
      <c r="AH15" s="137"/>
      <c r="AI15" s="137"/>
    </row>
    <row r="16" spans="2:35" ht="12.75" customHeight="1">
      <c r="B16" s="30" t="s">
        <v>141</v>
      </c>
      <c r="C16" s="33">
        <v>-235</v>
      </c>
      <c r="D16" s="33">
        <v>-219</v>
      </c>
      <c r="E16" s="33">
        <v>-219</v>
      </c>
      <c r="F16" s="33">
        <v>-129</v>
      </c>
      <c r="G16" s="33">
        <v>-122</v>
      </c>
      <c r="H16" s="33">
        <v>-122</v>
      </c>
      <c r="I16" s="38">
        <f t="shared" si="0"/>
        <v>0.0730593607305936</v>
      </c>
      <c r="J16" s="36">
        <f t="shared" si="1"/>
        <v>-16</v>
      </c>
      <c r="K16" s="38">
        <f t="shared" si="2"/>
        <v>0.05737704918032782</v>
      </c>
      <c r="L16" s="36">
        <f t="shared" si="3"/>
        <v>-7</v>
      </c>
      <c r="M16" s="36"/>
      <c r="AH16" s="137"/>
      <c r="AI16" s="137"/>
    </row>
    <row r="17" spans="2:35" ht="12.75" customHeight="1">
      <c r="B17" s="30" t="s">
        <v>142</v>
      </c>
      <c r="C17" s="33">
        <v>2</v>
      </c>
      <c r="D17" s="33">
        <v>27</v>
      </c>
      <c r="E17" s="33">
        <v>27</v>
      </c>
      <c r="F17" s="33">
        <v>25</v>
      </c>
      <c r="G17" s="33">
        <v>49</v>
      </c>
      <c r="H17" s="33">
        <v>49</v>
      </c>
      <c r="I17" s="38">
        <f t="shared" si="0"/>
        <v>-0.9259259259259259</v>
      </c>
      <c r="J17" s="36">
        <f t="shared" si="1"/>
        <v>-25</v>
      </c>
      <c r="K17" s="38">
        <f t="shared" si="2"/>
        <v>-0.4897959183673469</v>
      </c>
      <c r="L17" s="36">
        <f t="shared" si="3"/>
        <v>-24</v>
      </c>
      <c r="M17" s="40"/>
      <c r="Q17" s="137"/>
      <c r="R17" s="137"/>
      <c r="S17" s="137"/>
      <c r="T17" s="137"/>
      <c r="U17" s="137"/>
      <c r="V17" s="137"/>
      <c r="AH17" s="137"/>
      <c r="AI17" s="137"/>
    </row>
    <row r="18" spans="2:35" ht="12.75" customHeight="1" thickBot="1">
      <c r="B18" s="30" t="s">
        <v>143</v>
      </c>
      <c r="C18" s="33">
        <v>-110</v>
      </c>
      <c r="D18" s="33">
        <v>-139</v>
      </c>
      <c r="E18" s="33">
        <v>-139</v>
      </c>
      <c r="F18" s="33">
        <v>-38</v>
      </c>
      <c r="G18" s="33">
        <v>-56</v>
      </c>
      <c r="H18" s="33">
        <v>-56</v>
      </c>
      <c r="I18" s="38">
        <f t="shared" si="0"/>
        <v>-0.2086330935251799</v>
      </c>
      <c r="J18" s="36">
        <f t="shared" si="1"/>
        <v>29</v>
      </c>
      <c r="K18" s="38">
        <f t="shared" si="2"/>
        <v>-0.3214285714285714</v>
      </c>
      <c r="L18" s="36">
        <f t="shared" si="3"/>
        <v>18</v>
      </c>
      <c r="M18" s="40"/>
      <c r="Q18" s="137"/>
      <c r="R18" s="137"/>
      <c r="S18" s="137"/>
      <c r="T18" s="137"/>
      <c r="U18" s="137"/>
      <c r="V18" s="137"/>
      <c r="AH18" s="137"/>
      <c r="AI18" s="137"/>
    </row>
    <row r="19" spans="2:35" ht="13.5" thickBot="1">
      <c r="B19" s="74" t="s">
        <v>42</v>
      </c>
      <c r="C19" s="75">
        <v>-528</v>
      </c>
      <c r="D19" s="75">
        <v>-489</v>
      </c>
      <c r="E19" s="75">
        <v>-557</v>
      </c>
      <c r="F19" s="75">
        <v>-259</v>
      </c>
      <c r="G19" s="75">
        <v>-229</v>
      </c>
      <c r="H19" s="75">
        <v>-263</v>
      </c>
      <c r="I19" s="76">
        <f t="shared" si="0"/>
        <v>0.07975460122699385</v>
      </c>
      <c r="J19" s="77">
        <f t="shared" si="1"/>
        <v>-39</v>
      </c>
      <c r="K19" s="76">
        <f>_xlfn.IFERROR(F19/G19-1,"")</f>
        <v>0.13100436681222716</v>
      </c>
      <c r="L19" s="77">
        <f t="shared" si="3"/>
        <v>-30</v>
      </c>
      <c r="M19" s="36"/>
      <c r="Q19" s="137"/>
      <c r="R19" s="137"/>
      <c r="S19" s="137"/>
      <c r="T19" s="137"/>
      <c r="U19" s="137"/>
      <c r="V19" s="137"/>
      <c r="AH19" s="137"/>
      <c r="AI19" s="137"/>
    </row>
    <row r="20" spans="2:35" ht="13.5" customHeight="1">
      <c r="B20" s="74" t="s">
        <v>43</v>
      </c>
      <c r="C20" s="75">
        <v>-837</v>
      </c>
      <c r="D20" s="75">
        <v>-766</v>
      </c>
      <c r="E20" s="75">
        <v>-772</v>
      </c>
      <c r="F20" s="75">
        <v>-445</v>
      </c>
      <c r="G20" s="75">
        <v>-408</v>
      </c>
      <c r="H20" s="75">
        <v>-411</v>
      </c>
      <c r="I20" s="76">
        <f t="shared" si="0"/>
        <v>0.09268929503916445</v>
      </c>
      <c r="J20" s="77">
        <f t="shared" si="1"/>
        <v>-71</v>
      </c>
      <c r="K20" s="76">
        <f>_xlfn.IFERROR(F20/G20-1,"")</f>
        <v>0.09068627450980382</v>
      </c>
      <c r="L20" s="77">
        <f t="shared" si="3"/>
        <v>-37</v>
      </c>
      <c r="M20" s="36"/>
      <c r="AH20" s="137"/>
      <c r="AI20" s="137"/>
    </row>
    <row r="21" spans="2:35" ht="12.75" customHeight="1">
      <c r="B21" s="30" t="s">
        <v>253</v>
      </c>
      <c r="C21" s="33">
        <v>-181</v>
      </c>
      <c r="D21" s="33">
        <v>-177</v>
      </c>
      <c r="E21" s="34" t="s">
        <v>29</v>
      </c>
      <c r="F21" s="33">
        <v>-91</v>
      </c>
      <c r="G21" s="33">
        <v>-90</v>
      </c>
      <c r="H21" s="34" t="s">
        <v>29</v>
      </c>
      <c r="I21" s="38">
        <f t="shared" si="0"/>
        <v>0.02259887005649719</v>
      </c>
      <c r="J21" s="36">
        <f t="shared" si="1"/>
        <v>-4</v>
      </c>
      <c r="K21" s="38">
        <f aca="true" t="shared" si="4" ref="K21:K33">_xlfn.IFERROR(F21/G21-1,"")</f>
        <v>0.011111111111111072</v>
      </c>
      <c r="L21" s="36">
        <f t="shared" si="3"/>
        <v>-1</v>
      </c>
      <c r="M21" s="36"/>
      <c r="Q21" s="137"/>
      <c r="R21" s="137"/>
      <c r="S21" s="137"/>
      <c r="T21" s="137"/>
      <c r="U21" s="137"/>
      <c r="V21" s="137"/>
      <c r="AH21" s="137"/>
      <c r="AI21" s="137"/>
    </row>
    <row r="22" spans="2:35" ht="12.75" customHeight="1">
      <c r="B22" s="30" t="s">
        <v>144</v>
      </c>
      <c r="C22" s="33">
        <v>-99</v>
      </c>
      <c r="D22" s="33">
        <v>-66</v>
      </c>
      <c r="E22" s="33">
        <v>-66</v>
      </c>
      <c r="F22" s="33">
        <v>-57</v>
      </c>
      <c r="G22" s="33">
        <v>-42</v>
      </c>
      <c r="H22" s="33">
        <v>-42.698</v>
      </c>
      <c r="I22" s="38">
        <f t="shared" si="0"/>
        <v>0.5</v>
      </c>
      <c r="J22" s="36">
        <f t="shared" si="1"/>
        <v>-33</v>
      </c>
      <c r="K22" s="38">
        <f t="shared" si="4"/>
        <v>0.3571428571428572</v>
      </c>
      <c r="L22" s="36">
        <f t="shared" si="3"/>
        <v>-15</v>
      </c>
      <c r="M22" s="36"/>
      <c r="Q22" s="137"/>
      <c r="R22" s="137"/>
      <c r="S22" s="137"/>
      <c r="T22" s="137"/>
      <c r="U22" s="137"/>
      <c r="V22" s="137"/>
      <c r="AH22" s="137"/>
      <c r="AI22" s="137"/>
    </row>
    <row r="23" spans="2:35" ht="12.75" customHeight="1">
      <c r="B23" s="30" t="s">
        <v>145</v>
      </c>
      <c r="C23" s="33">
        <v>-119</v>
      </c>
      <c r="D23" s="33">
        <v>-77</v>
      </c>
      <c r="E23" s="33">
        <v>-77</v>
      </c>
      <c r="F23" s="33">
        <v>-69</v>
      </c>
      <c r="G23" s="33">
        <v>-40</v>
      </c>
      <c r="H23" s="33">
        <v>-39.409</v>
      </c>
      <c r="I23" s="38">
        <f t="shared" si="0"/>
        <v>0.5454545454545454</v>
      </c>
      <c r="J23" s="36">
        <f t="shared" si="1"/>
        <v>-42</v>
      </c>
      <c r="K23" s="38">
        <f t="shared" si="4"/>
        <v>0.7250000000000001</v>
      </c>
      <c r="L23" s="36">
        <f t="shared" si="3"/>
        <v>-29</v>
      </c>
      <c r="M23" s="36"/>
      <c r="Q23" s="137"/>
      <c r="R23" s="137"/>
      <c r="S23" s="137"/>
      <c r="T23" s="137"/>
      <c r="U23" s="137"/>
      <c r="V23" s="137"/>
      <c r="AH23" s="137"/>
      <c r="AI23" s="137"/>
    </row>
    <row r="24" spans="2:35" ht="12.75" customHeight="1">
      <c r="B24" s="30" t="s">
        <v>146</v>
      </c>
      <c r="C24" s="33">
        <v>-48</v>
      </c>
      <c r="D24" s="33">
        <v>-55</v>
      </c>
      <c r="E24" s="33">
        <v>-55</v>
      </c>
      <c r="F24" s="33">
        <v>-23</v>
      </c>
      <c r="G24" s="33">
        <v>-27</v>
      </c>
      <c r="H24" s="33">
        <v>-26.239</v>
      </c>
      <c r="I24" s="38">
        <f t="shared" si="0"/>
        <v>-0.12727272727272732</v>
      </c>
      <c r="J24" s="36">
        <f t="shared" si="1"/>
        <v>7</v>
      </c>
      <c r="K24" s="38">
        <f t="shared" si="4"/>
        <v>-0.14814814814814814</v>
      </c>
      <c r="L24" s="36">
        <f t="shared" si="3"/>
        <v>4</v>
      </c>
      <c r="M24" s="36"/>
      <c r="AH24" s="137"/>
      <c r="AI24" s="137"/>
    </row>
    <row r="25" spans="2:35" ht="12.75" customHeight="1" thickBot="1">
      <c r="B25" s="30" t="s">
        <v>147</v>
      </c>
      <c r="C25" s="33">
        <v>-390</v>
      </c>
      <c r="D25" s="33">
        <v>-391</v>
      </c>
      <c r="E25" s="33">
        <v>-574</v>
      </c>
      <c r="F25" s="33">
        <v>-204</v>
      </c>
      <c r="G25" s="33">
        <v>-209</v>
      </c>
      <c r="H25" s="33">
        <v>-303</v>
      </c>
      <c r="I25" s="38">
        <f t="shared" si="0"/>
        <v>-0.002557544757033292</v>
      </c>
      <c r="J25" s="36">
        <f t="shared" si="1"/>
        <v>1</v>
      </c>
      <c r="K25" s="38">
        <f t="shared" si="4"/>
        <v>-0.02392344497607657</v>
      </c>
      <c r="L25" s="36">
        <f t="shared" si="3"/>
        <v>5</v>
      </c>
      <c r="M25" s="40"/>
      <c r="W25" s="137"/>
      <c r="X25" s="137"/>
      <c r="Y25" s="137"/>
      <c r="Z25" s="137"/>
      <c r="AA25" s="137"/>
      <c r="AB25" s="137"/>
      <c r="AC25" s="137"/>
      <c r="AD25" s="137"/>
      <c r="AE25" s="137"/>
      <c r="AG25" s="137"/>
      <c r="AH25" s="137"/>
      <c r="AI25" s="137"/>
    </row>
    <row r="26" spans="2:35" ht="12.75" customHeight="1" thickBot="1">
      <c r="B26" s="74" t="s">
        <v>44</v>
      </c>
      <c r="C26" s="75">
        <v>-598</v>
      </c>
      <c r="D26" s="75">
        <v>-567</v>
      </c>
      <c r="E26" s="75">
        <v>-567</v>
      </c>
      <c r="F26" s="75">
        <v>-41</v>
      </c>
      <c r="G26" s="75">
        <v>-43</v>
      </c>
      <c r="H26" s="75">
        <v>-43</v>
      </c>
      <c r="I26" s="76">
        <f>_xlfn.IFERROR(C26/D26-1,"")</f>
        <v>0.05467372134038806</v>
      </c>
      <c r="J26" s="77">
        <f>C26-D26</f>
        <v>-31</v>
      </c>
      <c r="K26" s="76">
        <f>_xlfn.IFERROR(F26/G26-1,"")</f>
        <v>-0.046511627906976716</v>
      </c>
      <c r="L26" s="77">
        <f>F26-G26</f>
        <v>2</v>
      </c>
      <c r="M26" s="40"/>
      <c r="W26" s="137"/>
      <c r="X26" s="137"/>
      <c r="Y26" s="137"/>
      <c r="Z26" s="137"/>
      <c r="AA26" s="137"/>
      <c r="AB26" s="137"/>
      <c r="AC26" s="137"/>
      <c r="AD26" s="137"/>
      <c r="AE26" s="137"/>
      <c r="AG26" s="137"/>
      <c r="AH26" s="137"/>
      <c r="AI26" s="137"/>
    </row>
    <row r="27" spans="2:35" ht="12.75" customHeight="1" thickBot="1">
      <c r="B27" s="74" t="s">
        <v>45</v>
      </c>
      <c r="C27" s="75">
        <v>-2</v>
      </c>
      <c r="D27" s="75">
        <v>-78</v>
      </c>
      <c r="E27" s="75">
        <v>-78</v>
      </c>
      <c r="F27" s="75">
        <v>-114</v>
      </c>
      <c r="G27" s="75">
        <v>-245</v>
      </c>
      <c r="H27" s="75">
        <v>-245</v>
      </c>
      <c r="I27" s="76">
        <f>_xlfn.IFERROR(C27/D27-1,"")</f>
        <v>-0.9743589743589743</v>
      </c>
      <c r="J27" s="77">
        <f>C27-D27</f>
        <v>76</v>
      </c>
      <c r="K27" s="76">
        <f>_xlfn.IFERROR(F27/G27-1,"")</f>
        <v>-0.5346938775510204</v>
      </c>
      <c r="L27" s="77">
        <f>F27-G27</f>
        <v>131</v>
      </c>
      <c r="M27" s="40"/>
      <c r="W27" s="137"/>
      <c r="X27" s="137"/>
      <c r="Y27" s="137"/>
      <c r="Z27" s="137"/>
      <c r="AA27" s="137"/>
      <c r="AB27" s="137"/>
      <c r="AC27" s="137"/>
      <c r="AD27" s="137"/>
      <c r="AE27" s="137"/>
      <c r="AG27" s="137"/>
      <c r="AH27" s="137"/>
      <c r="AI27" s="137"/>
    </row>
    <row r="28" spans="2:35" ht="12.75" customHeight="1" thickBot="1">
      <c r="B28" s="74" t="s">
        <v>46</v>
      </c>
      <c r="C28" s="75">
        <v>454</v>
      </c>
      <c r="D28" s="75">
        <v>388</v>
      </c>
      <c r="E28" s="75">
        <v>388</v>
      </c>
      <c r="F28" s="75">
        <v>240</v>
      </c>
      <c r="G28" s="75">
        <v>229</v>
      </c>
      <c r="H28" s="75">
        <v>229</v>
      </c>
      <c r="I28" s="76">
        <f>_xlfn.IFERROR(C28/D28-1,"")</f>
        <v>0.17010309278350522</v>
      </c>
      <c r="J28" s="77">
        <f>C28-D28</f>
        <v>66</v>
      </c>
      <c r="K28" s="76">
        <f>_xlfn.IFERROR(F28/G28-1,"")</f>
        <v>0.048034934497816595</v>
      </c>
      <c r="L28" s="77">
        <f>F28-G28</f>
        <v>11</v>
      </c>
      <c r="M28" s="40"/>
      <c r="W28" s="137"/>
      <c r="X28" s="137"/>
      <c r="Y28" s="137"/>
      <c r="Z28" s="137"/>
      <c r="AA28" s="137"/>
      <c r="AB28" s="137"/>
      <c r="AC28" s="137"/>
      <c r="AD28" s="137"/>
      <c r="AE28" s="137"/>
      <c r="AG28" s="137"/>
      <c r="AH28" s="137"/>
      <c r="AI28" s="137"/>
    </row>
    <row r="29" spans="2:13" ht="13.5" customHeight="1">
      <c r="B29" s="78" t="s">
        <v>47</v>
      </c>
      <c r="C29" s="75">
        <v>-64</v>
      </c>
      <c r="D29" s="75">
        <v>-23</v>
      </c>
      <c r="E29" s="75">
        <v>-23</v>
      </c>
      <c r="F29" s="75">
        <v>-60</v>
      </c>
      <c r="G29" s="75">
        <v>-25</v>
      </c>
      <c r="H29" s="75">
        <v>-24.89800000000001</v>
      </c>
      <c r="I29" s="76">
        <f t="shared" si="0"/>
        <v>1.7826086956521738</v>
      </c>
      <c r="J29" s="77">
        <f t="shared" si="1"/>
        <v>-41</v>
      </c>
      <c r="K29" s="76">
        <f t="shared" si="4"/>
        <v>1.4</v>
      </c>
      <c r="L29" s="77">
        <f t="shared" si="3"/>
        <v>-35</v>
      </c>
      <c r="M29" s="41"/>
    </row>
    <row r="30" spans="2:12" ht="12.75" customHeight="1">
      <c r="B30" s="30" t="s">
        <v>148</v>
      </c>
      <c r="C30" s="33">
        <v>-376</v>
      </c>
      <c r="D30" s="33">
        <v>-96</v>
      </c>
      <c r="E30" s="33">
        <v>-98</v>
      </c>
      <c r="F30" s="33">
        <v>-132</v>
      </c>
      <c r="G30" s="33">
        <v>-81</v>
      </c>
      <c r="H30" s="33">
        <v>-80.89800000000001</v>
      </c>
      <c r="I30" s="38">
        <f t="shared" si="0"/>
        <v>2.9166666666666665</v>
      </c>
      <c r="J30" s="36">
        <f t="shared" si="1"/>
        <v>-280</v>
      </c>
      <c r="K30" s="38">
        <f t="shared" si="4"/>
        <v>0.6296296296296295</v>
      </c>
      <c r="L30" s="36">
        <f t="shared" si="3"/>
        <v>-51</v>
      </c>
    </row>
    <row r="31" spans="2:12" ht="12.75" customHeight="1">
      <c r="B31" s="30" t="s">
        <v>231</v>
      </c>
      <c r="C31" s="33">
        <v>312</v>
      </c>
      <c r="D31" s="33">
        <v>76</v>
      </c>
      <c r="E31" s="33">
        <v>76</v>
      </c>
      <c r="F31" s="33">
        <v>72</v>
      </c>
      <c r="G31" s="33">
        <v>57</v>
      </c>
      <c r="H31" s="33">
        <v>57</v>
      </c>
      <c r="I31" s="38">
        <f t="shared" si="0"/>
        <v>3.105263157894737</v>
      </c>
      <c r="J31" s="36">
        <f t="shared" si="1"/>
        <v>236</v>
      </c>
      <c r="K31" s="38">
        <f t="shared" si="4"/>
        <v>0.26315789473684204</v>
      </c>
      <c r="L31" s="36">
        <f t="shared" si="3"/>
        <v>15</v>
      </c>
    </row>
    <row r="32" spans="2:12" ht="12.75" customHeight="1" thickBot="1">
      <c r="B32" s="30" t="s">
        <v>149</v>
      </c>
      <c r="C32" s="34" t="s">
        <v>29</v>
      </c>
      <c r="D32" s="33">
        <v>-1</v>
      </c>
      <c r="E32" s="33">
        <v>-1</v>
      </c>
      <c r="F32" s="34" t="s">
        <v>29</v>
      </c>
      <c r="G32" s="34">
        <v>-1</v>
      </c>
      <c r="H32" s="33">
        <v>-1</v>
      </c>
      <c r="I32" s="38" t="s">
        <v>29</v>
      </c>
      <c r="J32" s="37">
        <v>1</v>
      </c>
      <c r="K32" s="38" t="s">
        <v>29</v>
      </c>
      <c r="L32" s="37">
        <v>1</v>
      </c>
    </row>
    <row r="33" spans="2:12" ht="13.5" customHeight="1">
      <c r="B33" s="74" t="s">
        <v>150</v>
      </c>
      <c r="C33" s="75">
        <v>-16586</v>
      </c>
      <c r="D33" s="75">
        <v>-14566</v>
      </c>
      <c r="E33" s="75">
        <v>-14640</v>
      </c>
      <c r="F33" s="75">
        <v>-6013</v>
      </c>
      <c r="G33" s="75">
        <v>-5720</v>
      </c>
      <c r="H33" s="75">
        <v>-5757</v>
      </c>
      <c r="I33" s="76">
        <f t="shared" si="0"/>
        <v>0.1386791157490046</v>
      </c>
      <c r="J33" s="77">
        <f t="shared" si="1"/>
        <v>-2020</v>
      </c>
      <c r="K33" s="76">
        <f t="shared" si="4"/>
        <v>0.05122377622377616</v>
      </c>
      <c r="L33" s="77">
        <f t="shared" si="3"/>
        <v>-293</v>
      </c>
    </row>
    <row r="34" spans="11:12" ht="15.75" customHeight="1">
      <c r="K34" s="134"/>
      <c r="L34" s="134"/>
    </row>
    <row r="35" spans="2:12" ht="25.5">
      <c r="B35" s="149" t="s">
        <v>257</v>
      </c>
      <c r="K35" s="134"/>
      <c r="L35" s="134"/>
    </row>
    <row r="36" spans="11:12" ht="15.75" customHeight="1">
      <c r="K36" s="134"/>
      <c r="L36" s="134"/>
    </row>
    <row r="37" spans="11:12" ht="15.75" customHeight="1">
      <c r="K37" s="134"/>
      <c r="L37" s="134"/>
    </row>
    <row r="38" spans="11:12" ht="15.75" customHeight="1">
      <c r="K38" s="134"/>
      <c r="L38" s="134"/>
    </row>
    <row r="39" spans="11:12" ht="15.75" customHeight="1">
      <c r="K39" s="134"/>
      <c r="L39" s="134"/>
    </row>
    <row r="40" spans="11:12" ht="15.75" customHeight="1">
      <c r="K40" s="134"/>
      <c r="L40" s="134"/>
    </row>
    <row r="41" spans="11:12" ht="15.75" customHeight="1">
      <c r="K41" s="134"/>
      <c r="L41" s="134"/>
    </row>
    <row r="42" spans="11:12" ht="15.75" customHeight="1">
      <c r="K42" s="134"/>
      <c r="L42" s="134"/>
    </row>
    <row r="43" spans="11:12" ht="15.75" customHeight="1">
      <c r="K43" s="134"/>
      <c r="L43" s="134"/>
    </row>
    <row r="44" spans="11:12" ht="15.75" customHeight="1">
      <c r="K44" s="134"/>
      <c r="L44" s="134"/>
    </row>
    <row r="45" spans="11:12" ht="15.75" customHeight="1">
      <c r="K45" s="134"/>
      <c r="L45" s="134"/>
    </row>
    <row r="46" spans="11:12" ht="15.75" customHeight="1">
      <c r="K46" s="134"/>
      <c r="L46" s="134"/>
    </row>
    <row r="47" spans="11:12" ht="15.75" customHeight="1">
      <c r="K47" s="134"/>
      <c r="L47" s="134"/>
    </row>
    <row r="48" spans="11:12" ht="15.75" customHeight="1">
      <c r="K48" s="134"/>
      <c r="L48" s="134"/>
    </row>
    <row r="49" spans="11:12" ht="15.75" customHeight="1">
      <c r="K49" s="134"/>
      <c r="L49" s="134"/>
    </row>
    <row r="50" spans="11:12" ht="15.75" customHeight="1">
      <c r="K50" s="134"/>
      <c r="L50" s="134"/>
    </row>
    <row r="51" spans="11:12" ht="12.75" customHeight="1">
      <c r="K51" s="134"/>
      <c r="L51" s="134"/>
    </row>
    <row r="52" spans="11:12" ht="12.75" customHeight="1">
      <c r="K52" s="134"/>
      <c r="L52" s="134"/>
    </row>
    <row r="53" spans="11:12" ht="12.75" customHeight="1">
      <c r="K53" s="134"/>
      <c r="L53" s="134"/>
    </row>
    <row r="54" spans="11:12" ht="12.75" customHeight="1">
      <c r="K54" s="134"/>
      <c r="L54" s="134"/>
    </row>
    <row r="55" spans="11:12" ht="12.75" customHeight="1">
      <c r="K55" s="134"/>
      <c r="L55" s="134"/>
    </row>
    <row r="56" spans="11:12" ht="12.75" customHeight="1">
      <c r="K56" s="134"/>
      <c r="L56" s="134"/>
    </row>
    <row r="57" spans="2:35" s="136" customFormat="1" ht="12.75" customHeight="1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</row>
    <row r="58" spans="2:35" s="136" customFormat="1" ht="12.75" customHeight="1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</row>
    <row r="59" spans="2:35" s="136" customFormat="1" ht="12.75" customHeight="1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</row>
    <row r="60" spans="2:35" s="136" customFormat="1" ht="12.7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</row>
    <row r="61" spans="2:35" s="136" customFormat="1" ht="12.7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</row>
    <row r="62" spans="2:35" s="136" customFormat="1" ht="12.75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</row>
    <row r="63" spans="2:35" s="136" customFormat="1" ht="12.75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</row>
    <row r="64" spans="2:35" s="136" customFormat="1" ht="12.75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</row>
    <row r="65" spans="2:35" s="136" customFormat="1" ht="12.75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</row>
    <row r="66" spans="2:35" s="136" customFormat="1" ht="12.75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</row>
    <row r="67" spans="2:35" s="136" customFormat="1" ht="12.75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</row>
    <row r="68" spans="2:35" s="136" customFormat="1" ht="12.75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</row>
    <row r="69" spans="2:35" s="136" customFormat="1" ht="12.75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</row>
    <row r="70" spans="2:35" s="136" customFormat="1" ht="12.75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</row>
    <row r="71" spans="2:35" s="136" customFormat="1" ht="12.75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</row>
    <row r="72" spans="2:35" s="136" customFormat="1" ht="12.75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</row>
    <row r="73" spans="11:12" ht="12.75">
      <c r="K73" s="134"/>
      <c r="L73" s="134"/>
    </row>
    <row r="74" spans="11:12" ht="12.75">
      <c r="K74" s="134"/>
      <c r="L74" s="134"/>
    </row>
    <row r="75" spans="11:12" ht="12.75">
      <c r="K75" s="134"/>
      <c r="L75" s="134"/>
    </row>
    <row r="76" spans="11:12" ht="12.75">
      <c r="K76" s="134"/>
      <c r="L76" s="134"/>
    </row>
    <row r="77" spans="11:12" ht="12.75">
      <c r="K77" s="134"/>
      <c r="L77" s="134"/>
    </row>
    <row r="78" spans="11:12" ht="12.75">
      <c r="K78" s="134"/>
      <c r="L78" s="134"/>
    </row>
    <row r="79" spans="11:12" ht="12.75">
      <c r="K79" s="134"/>
      <c r="L79" s="134"/>
    </row>
    <row r="80" spans="11:12" ht="12.75">
      <c r="K80" s="134"/>
      <c r="L80" s="134"/>
    </row>
    <row r="81" spans="11:12" ht="12.75">
      <c r="K81" s="134"/>
      <c r="L81" s="134"/>
    </row>
    <row r="82" spans="11:12" ht="12.75" customHeight="1">
      <c r="K82" s="134"/>
      <c r="L82" s="134"/>
    </row>
    <row r="83" spans="11:12" ht="12.75" customHeight="1">
      <c r="K83" s="134"/>
      <c r="L83" s="134"/>
    </row>
    <row r="84" spans="11:12" ht="12.75">
      <c r="K84" s="134"/>
      <c r="L84" s="134"/>
    </row>
    <row r="85" spans="11:12" ht="12.75">
      <c r="K85" s="134"/>
      <c r="L85" s="134"/>
    </row>
    <row r="86" spans="11:12" ht="12.75">
      <c r="K86" s="134"/>
      <c r="L86" s="134"/>
    </row>
    <row r="87" spans="11:12" ht="12.75">
      <c r="K87" s="134"/>
      <c r="L87" s="134"/>
    </row>
    <row r="88" spans="11:12" ht="12.75">
      <c r="K88" s="134"/>
      <c r="L88" s="134"/>
    </row>
    <row r="89" spans="11:12" ht="12.75">
      <c r="K89" s="134"/>
      <c r="L89" s="134"/>
    </row>
    <row r="90" spans="11:12" ht="12.75">
      <c r="K90" s="134"/>
      <c r="L90" s="134"/>
    </row>
    <row r="91" spans="11:12" ht="12.75">
      <c r="K91" s="134"/>
      <c r="L91" s="134"/>
    </row>
    <row r="92" spans="11:12" ht="12.75">
      <c r="K92" s="134"/>
      <c r="L92" s="134"/>
    </row>
    <row r="93" spans="11:12" ht="12.75">
      <c r="K93" s="134"/>
      <c r="L93" s="134"/>
    </row>
    <row r="94" spans="11:12" ht="12.75">
      <c r="K94" s="134"/>
      <c r="L94" s="134"/>
    </row>
    <row r="95" spans="11:12" ht="12.75">
      <c r="K95" s="134"/>
      <c r="L95" s="134"/>
    </row>
    <row r="96" spans="11:12" ht="12.75">
      <c r="K96" s="134"/>
      <c r="L96" s="134"/>
    </row>
    <row r="97" spans="11:12" ht="12.75">
      <c r="K97" s="134"/>
      <c r="L97" s="134"/>
    </row>
    <row r="98" spans="11:12" ht="12.75">
      <c r="K98" s="134"/>
      <c r="L98" s="134"/>
    </row>
    <row r="99" spans="11:12" ht="12.75">
      <c r="K99" s="134"/>
      <c r="L99" s="134"/>
    </row>
    <row r="100" spans="11:12" ht="12.75">
      <c r="K100" s="134"/>
      <c r="L100" s="134"/>
    </row>
    <row r="101" spans="11:12" ht="12.75">
      <c r="K101" s="134"/>
      <c r="L101" s="134"/>
    </row>
    <row r="102" spans="11:12" ht="12.75">
      <c r="K102" s="134"/>
      <c r="L102" s="134"/>
    </row>
    <row r="103" spans="11:12" ht="12.75">
      <c r="K103" s="134"/>
      <c r="L103" s="134"/>
    </row>
    <row r="104" spans="11:12" ht="12.75">
      <c r="K104" s="134"/>
      <c r="L104" s="134"/>
    </row>
    <row r="105" spans="11:12" ht="12.75">
      <c r="K105" s="134"/>
      <c r="L105" s="134"/>
    </row>
    <row r="106" spans="11:12" ht="12.75">
      <c r="K106" s="134"/>
      <c r="L106" s="134"/>
    </row>
    <row r="107" spans="11:12" ht="12.75">
      <c r="K107" s="134"/>
      <c r="L107" s="134"/>
    </row>
    <row r="108" spans="11:12" ht="12.75">
      <c r="K108" s="134"/>
      <c r="L108" s="134"/>
    </row>
    <row r="109" spans="11:12" ht="12.75">
      <c r="K109" s="134"/>
      <c r="L109" s="13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G52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8" width="17.7109375" style="1" customWidth="1"/>
    <col min="19" max="23" width="17.7109375" style="1" hidden="1" customWidth="1"/>
    <col min="24" max="16384" width="9.140625" style="1" customWidth="1"/>
  </cols>
  <sheetData>
    <row r="1" ht="23.25" customHeight="1">
      <c r="B1" s="25" t="s">
        <v>315</v>
      </c>
    </row>
    <row r="2" spans="2:8" ht="15.75" customHeight="1">
      <c r="B2" s="26"/>
      <c r="C2" s="27"/>
      <c r="D2" s="100"/>
      <c r="E2" s="100"/>
      <c r="F2" s="100"/>
      <c r="G2" s="27"/>
      <c r="H2" s="27"/>
    </row>
    <row r="3" ht="12.75">
      <c r="B3" s="2"/>
    </row>
    <row r="4" spans="2:14" ht="46.5">
      <c r="B4" s="70" t="s">
        <v>151</v>
      </c>
      <c r="C4" s="59" t="s">
        <v>313</v>
      </c>
      <c r="D4" s="61" t="s">
        <v>250</v>
      </c>
      <c r="E4" s="61">
        <v>2017</v>
      </c>
      <c r="F4" s="61" t="s">
        <v>236</v>
      </c>
      <c r="G4" s="59" t="s">
        <v>237</v>
      </c>
      <c r="H4" s="61" t="s">
        <v>227</v>
      </c>
      <c r="I4" s="3"/>
      <c r="J4" s="3"/>
      <c r="K4" s="3"/>
      <c r="L4" s="3"/>
      <c r="M4" s="3"/>
      <c r="N4" s="3"/>
    </row>
    <row r="5" spans="2:14" ht="12.75">
      <c r="B5" s="107"/>
      <c r="C5" s="108" t="s">
        <v>280</v>
      </c>
      <c r="D5" s="109" t="s">
        <v>280</v>
      </c>
      <c r="E5" s="109" t="s">
        <v>280</v>
      </c>
      <c r="F5" s="109" t="s">
        <v>280</v>
      </c>
      <c r="G5" s="108" t="s">
        <v>280</v>
      </c>
      <c r="H5" s="109" t="s">
        <v>280</v>
      </c>
      <c r="I5" s="3"/>
      <c r="J5" s="3"/>
      <c r="K5" s="3"/>
      <c r="L5" s="3"/>
      <c r="M5" s="3"/>
      <c r="N5" s="3"/>
    </row>
    <row r="6" spans="2:14" ht="13.5" thickBot="1">
      <c r="B6" s="111"/>
      <c r="C6" s="110"/>
      <c r="D6" s="114"/>
      <c r="E6" s="114"/>
      <c r="F6" s="114"/>
      <c r="G6" s="110"/>
      <c r="H6" s="114"/>
      <c r="I6" s="3"/>
      <c r="J6" s="3"/>
      <c r="K6" s="3"/>
      <c r="L6" s="3"/>
      <c r="M6" s="3"/>
      <c r="N6" s="3"/>
    </row>
    <row r="7" spans="2:8" ht="12" customHeight="1">
      <c r="B7" s="66" t="s">
        <v>291</v>
      </c>
      <c r="C7" s="193">
        <f>C8+C9</f>
        <v>-82</v>
      </c>
      <c r="D7" s="194">
        <f>D8+D9</f>
        <v>-46</v>
      </c>
      <c r="E7" s="194">
        <v>93.4</v>
      </c>
      <c r="F7" s="194">
        <v>33.2</v>
      </c>
      <c r="G7" s="193">
        <v>77.8</v>
      </c>
      <c r="H7" s="194">
        <v>46.2</v>
      </c>
    </row>
    <row r="8" spans="2:8" ht="12" customHeight="1">
      <c r="B8" s="30" t="s">
        <v>290</v>
      </c>
      <c r="C8" s="195">
        <v>-9</v>
      </c>
      <c r="D8" s="196">
        <v>-3</v>
      </c>
      <c r="E8" s="196">
        <v>-43.9</v>
      </c>
      <c r="F8" s="196">
        <v>-32.3</v>
      </c>
      <c r="G8" s="195">
        <v>-18.2</v>
      </c>
      <c r="H8" s="196">
        <v>-6.5</v>
      </c>
    </row>
    <row r="9" spans="2:27" ht="12.75" customHeight="1">
      <c r="B9" s="30" t="s">
        <v>289</v>
      </c>
      <c r="C9" s="195">
        <v>-73</v>
      </c>
      <c r="D9" s="196">
        <v>-43</v>
      </c>
      <c r="E9" s="196">
        <v>137.2</v>
      </c>
      <c r="F9" s="196">
        <v>65.6</v>
      </c>
      <c r="G9" s="195">
        <v>96</v>
      </c>
      <c r="H9" s="196">
        <v>52.7</v>
      </c>
      <c r="I9" s="3"/>
      <c r="J9" s="3"/>
      <c r="K9" s="3"/>
      <c r="L9" s="3"/>
      <c r="M9" s="3"/>
      <c r="N9" s="3"/>
      <c r="AA9" s="3"/>
    </row>
    <row r="10" spans="2:27" ht="12.75" customHeight="1">
      <c r="B10" s="30"/>
      <c r="C10" s="195"/>
      <c r="D10" s="196"/>
      <c r="E10" s="196"/>
      <c r="F10" s="196"/>
      <c r="G10" s="195"/>
      <c r="H10" s="196"/>
      <c r="AA10" s="3"/>
    </row>
    <row r="11" spans="2:27" ht="12.75" customHeight="1">
      <c r="B11" s="66" t="s">
        <v>288</v>
      </c>
      <c r="C11" s="193">
        <f aca="true" t="shared" si="0" ref="C11:H11">C12+C13</f>
        <v>-271</v>
      </c>
      <c r="D11" s="194">
        <f t="shared" si="0"/>
        <v>-169</v>
      </c>
      <c r="E11" s="194">
        <f t="shared" si="0"/>
        <v>-11.9</v>
      </c>
      <c r="F11" s="194">
        <f t="shared" si="0"/>
        <v>0.8</v>
      </c>
      <c r="G11" s="193">
        <f t="shared" si="0"/>
        <v>28.6</v>
      </c>
      <c r="H11" s="194">
        <f t="shared" si="0"/>
        <v>44.8</v>
      </c>
      <c r="AA11" s="3"/>
    </row>
    <row r="12" spans="2:27" ht="12.75">
      <c r="B12" s="30" t="s">
        <v>287</v>
      </c>
      <c r="C12" s="195">
        <v>-280</v>
      </c>
      <c r="D12" s="196">
        <v>-173</v>
      </c>
      <c r="E12" s="196">
        <v>0</v>
      </c>
      <c r="F12" s="196">
        <v>0</v>
      </c>
      <c r="G12" s="195">
        <v>0</v>
      </c>
      <c r="H12" s="196">
        <v>0</v>
      </c>
      <c r="I12" s="3"/>
      <c r="J12" s="3"/>
      <c r="K12" s="3"/>
      <c r="L12" s="3"/>
      <c r="M12" s="3"/>
      <c r="N12" s="3"/>
      <c r="Z12" s="3"/>
      <c r="AA12" s="3"/>
    </row>
    <row r="13" spans="2:27" ht="12.75" customHeight="1">
      <c r="B13" s="30" t="s">
        <v>286</v>
      </c>
      <c r="C13" s="195">
        <v>9</v>
      </c>
      <c r="D13" s="196">
        <v>4</v>
      </c>
      <c r="E13" s="196">
        <v>-11.9</v>
      </c>
      <c r="F13" s="196">
        <v>0.8</v>
      </c>
      <c r="G13" s="195">
        <v>28.6</v>
      </c>
      <c r="H13" s="196">
        <v>44.8</v>
      </c>
      <c r="Z13" s="3"/>
      <c r="AA13" s="3"/>
    </row>
    <row r="14" spans="2:27" ht="12.75" customHeight="1">
      <c r="B14" s="196"/>
      <c r="C14" s="193"/>
      <c r="D14" s="194"/>
      <c r="E14" s="194"/>
      <c r="F14" s="194"/>
      <c r="G14" s="193"/>
      <c r="H14" s="194"/>
      <c r="Z14" s="3"/>
      <c r="AA14" s="3"/>
    </row>
    <row r="15" spans="2:27" ht="12.75">
      <c r="B15" s="66" t="s">
        <v>285</v>
      </c>
      <c r="C15" s="193">
        <f aca="true" t="shared" si="1" ref="C15:H15">C16+C18</f>
        <v>-15</v>
      </c>
      <c r="D15" s="194">
        <f t="shared" si="1"/>
        <v>-58.30000000000001</v>
      </c>
      <c r="E15" s="194">
        <f t="shared" si="1"/>
        <v>-76.1</v>
      </c>
      <c r="F15" s="194">
        <f t="shared" si="1"/>
        <v>-92.4</v>
      </c>
      <c r="G15" s="193">
        <f t="shared" si="1"/>
        <v>-134</v>
      </c>
      <c r="H15" s="194">
        <f t="shared" si="1"/>
        <v>-126.5</v>
      </c>
      <c r="I15" s="3"/>
      <c r="J15" s="3"/>
      <c r="K15" s="3"/>
      <c r="L15" s="3"/>
      <c r="M15" s="3"/>
      <c r="N15" s="3"/>
      <c r="Z15" s="3"/>
      <c r="AA15" s="3"/>
    </row>
    <row r="16" spans="2:27" ht="12.75">
      <c r="B16" s="30" t="s">
        <v>284</v>
      </c>
      <c r="C16" s="195">
        <v>-286</v>
      </c>
      <c r="D16" s="196">
        <v>-227.3</v>
      </c>
      <c r="E16" s="196">
        <v>-88</v>
      </c>
      <c r="F16" s="196">
        <v>-91.4</v>
      </c>
      <c r="G16" s="195">
        <v>-105</v>
      </c>
      <c r="H16" s="196">
        <v>-81.7</v>
      </c>
      <c r="Z16" s="3"/>
      <c r="AA16" s="3"/>
    </row>
    <row r="17" spans="2:27" ht="12.75" customHeight="1">
      <c r="B17" s="30" t="s">
        <v>283</v>
      </c>
      <c r="C17" s="195">
        <v>-32</v>
      </c>
      <c r="D17" s="196">
        <v>15</v>
      </c>
      <c r="E17" s="196">
        <v>0</v>
      </c>
      <c r="F17" s="196">
        <v>0</v>
      </c>
      <c r="G17" s="195">
        <v>0</v>
      </c>
      <c r="H17" s="196">
        <v>0</v>
      </c>
      <c r="I17" s="3"/>
      <c r="J17" s="3"/>
      <c r="K17" s="3"/>
      <c r="L17" s="3"/>
      <c r="M17" s="3"/>
      <c r="N17" s="3"/>
      <c r="Z17" s="3"/>
      <c r="AA17" s="3"/>
    </row>
    <row r="18" spans="2:27" ht="25.5">
      <c r="B18" s="31" t="s">
        <v>282</v>
      </c>
      <c r="C18" s="195">
        <v>271</v>
      </c>
      <c r="D18" s="196">
        <v>169</v>
      </c>
      <c r="E18" s="196">
        <v>11.9</v>
      </c>
      <c r="F18" s="196">
        <v>-1</v>
      </c>
      <c r="G18" s="195">
        <v>-29</v>
      </c>
      <c r="H18" s="196">
        <v>-44.8</v>
      </c>
      <c r="I18" s="3"/>
      <c r="J18" s="3"/>
      <c r="K18" s="3"/>
      <c r="L18" s="3"/>
      <c r="M18" s="3"/>
      <c r="N18" s="3"/>
      <c r="Z18" s="3"/>
      <c r="AA18" s="3"/>
    </row>
    <row r="19" spans="2:27" ht="12.75" customHeight="1">
      <c r="B19" s="198"/>
      <c r="C19" s="193"/>
      <c r="D19" s="194"/>
      <c r="E19" s="194"/>
      <c r="F19" s="194"/>
      <c r="G19" s="193"/>
      <c r="H19" s="194"/>
      <c r="Z19" s="3"/>
      <c r="AA19" s="3"/>
    </row>
    <row r="20" spans="3:27" ht="12.75" customHeight="1">
      <c r="C20" s="193"/>
      <c r="D20" s="194"/>
      <c r="E20" s="194"/>
      <c r="F20" s="194"/>
      <c r="G20" s="193"/>
      <c r="H20" s="194"/>
      <c r="I20" s="3"/>
      <c r="J20" s="3"/>
      <c r="K20" s="3"/>
      <c r="L20" s="3"/>
      <c r="M20" s="3"/>
      <c r="N20" s="3"/>
      <c r="Z20" s="3"/>
      <c r="AA20" s="3"/>
    </row>
    <row r="21" spans="2:27" ht="12.75">
      <c r="B21" s="66" t="s">
        <v>281</v>
      </c>
      <c r="C21" s="193">
        <v>-286</v>
      </c>
      <c r="D21" s="194">
        <v>-227.3</v>
      </c>
      <c r="E21" s="194">
        <v>-88</v>
      </c>
      <c r="F21" s="194">
        <v>-91.6</v>
      </c>
      <c r="G21" s="193">
        <v>-105.4</v>
      </c>
      <c r="H21" s="194">
        <v>-81.7</v>
      </c>
      <c r="Z21" s="3"/>
      <c r="AA21" s="3"/>
    </row>
    <row r="22" spans="3:27" ht="12.75" customHeight="1">
      <c r="C22" s="197"/>
      <c r="D22" s="196"/>
      <c r="E22" s="196"/>
      <c r="F22" s="196"/>
      <c r="G22" s="195"/>
      <c r="H22" s="196"/>
      <c r="O22" s="3"/>
      <c r="P22" s="3"/>
      <c r="Q22" s="3"/>
      <c r="R22" s="3"/>
      <c r="S22" s="3"/>
      <c r="T22" s="3"/>
      <c r="U22" s="3"/>
      <c r="V22" s="3"/>
      <c r="W22" s="3"/>
      <c r="Y22" s="3"/>
      <c r="Z22" s="3"/>
      <c r="AA22" s="3"/>
    </row>
    <row r="23" spans="2:8" ht="13.5" thickBot="1">
      <c r="B23" s="62" t="s">
        <v>152</v>
      </c>
      <c r="C23" s="63">
        <v>67</v>
      </c>
      <c r="D23" s="65">
        <v>52</v>
      </c>
      <c r="E23" s="65">
        <v>-70</v>
      </c>
      <c r="F23" s="65">
        <v>41</v>
      </c>
      <c r="G23" s="63">
        <v>-19</v>
      </c>
      <c r="H23" s="65">
        <v>-74</v>
      </c>
    </row>
    <row r="24" spans="2:8" ht="15.75" customHeight="1">
      <c r="B24" s="30" t="s">
        <v>153</v>
      </c>
      <c r="C24" s="33">
        <v>36</v>
      </c>
      <c r="D24" s="36">
        <v>23</v>
      </c>
      <c r="E24" s="36">
        <v>24</v>
      </c>
      <c r="F24" s="36">
        <v>12</v>
      </c>
      <c r="G24" s="33">
        <v>9</v>
      </c>
      <c r="H24" s="36">
        <v>-12</v>
      </c>
    </row>
    <row r="25" spans="2:8" ht="24.75" customHeight="1">
      <c r="B25" s="30" t="s">
        <v>154</v>
      </c>
      <c r="C25" s="33">
        <v>83</v>
      </c>
      <c r="D25" s="36">
        <v>29</v>
      </c>
      <c r="E25" s="36">
        <v>-146</v>
      </c>
      <c r="F25" s="36">
        <v>-64</v>
      </c>
      <c r="G25" s="33">
        <v>-102</v>
      </c>
      <c r="H25" s="36">
        <v>-62</v>
      </c>
    </row>
    <row r="26" spans="2:8" ht="12" customHeight="1">
      <c r="B26" s="107"/>
      <c r="C26" s="69"/>
      <c r="D26" s="69"/>
      <c r="E26" s="69"/>
      <c r="F26" s="69"/>
      <c r="G26" s="69"/>
      <c r="H26" s="69"/>
    </row>
    <row r="27" spans="2:8" ht="12" customHeight="1">
      <c r="B27" s="16"/>
      <c r="C27" s="59" t="s">
        <v>302</v>
      </c>
      <c r="D27" s="61" t="s">
        <v>250</v>
      </c>
      <c r="E27" s="61" t="s">
        <v>239</v>
      </c>
      <c r="F27" s="61" t="s">
        <v>235</v>
      </c>
      <c r="G27" s="59" t="s">
        <v>228</v>
      </c>
      <c r="H27" s="61" t="s">
        <v>227</v>
      </c>
    </row>
    <row r="28" spans="2:8" ht="12.75" customHeight="1">
      <c r="B28" s="16"/>
      <c r="C28" s="108" t="s">
        <v>280</v>
      </c>
      <c r="D28" s="109" t="s">
        <v>280</v>
      </c>
      <c r="E28" s="109" t="s">
        <v>280</v>
      </c>
      <c r="F28" s="109" t="s">
        <v>280</v>
      </c>
      <c r="G28" s="108" t="s">
        <v>280</v>
      </c>
      <c r="H28" s="109" t="s">
        <v>280</v>
      </c>
    </row>
    <row r="29" spans="3:8" ht="13.5" thickBot="1">
      <c r="C29" s="110"/>
      <c r="D29" s="114"/>
      <c r="E29" s="114"/>
      <c r="F29" s="114"/>
      <c r="G29" s="110"/>
      <c r="H29" s="114"/>
    </row>
    <row r="30" spans="2:33" s="2" customFormat="1" ht="12.75" customHeight="1">
      <c r="B30" s="66" t="s">
        <v>291</v>
      </c>
      <c r="C30" s="193">
        <f>C7-D7</f>
        <v>-36</v>
      </c>
      <c r="D30" s="194">
        <f>D7</f>
        <v>-46</v>
      </c>
      <c r="E30" s="194">
        <f>E7-F7</f>
        <v>60.2</v>
      </c>
      <c r="F30" s="194">
        <f>F7-G7</f>
        <v>-44.599999999999994</v>
      </c>
      <c r="G30" s="193">
        <f>G7-H7</f>
        <v>31.599999999999994</v>
      </c>
      <c r="H30" s="194">
        <f>H7</f>
        <v>46.2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s="2" customFormat="1" ht="12.75" customHeight="1">
      <c r="B31" s="30" t="s">
        <v>290</v>
      </c>
      <c r="C31" s="195">
        <f aca="true" t="shared" si="2" ref="C31:C48">C8-D8</f>
        <v>-6</v>
      </c>
      <c r="D31" s="196">
        <f>D8</f>
        <v>-3</v>
      </c>
      <c r="E31" s="196">
        <f aca="true" t="shared" si="3" ref="E31:G32">E8-F8</f>
        <v>-11.600000000000001</v>
      </c>
      <c r="F31" s="196">
        <f t="shared" si="3"/>
        <v>-14.099999999999998</v>
      </c>
      <c r="G31" s="195">
        <f t="shared" si="3"/>
        <v>-11.7</v>
      </c>
      <c r="H31" s="196">
        <f>H8</f>
        <v>-6.5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s="2" customFormat="1" ht="12.75">
      <c r="B32" s="30" t="s">
        <v>289</v>
      </c>
      <c r="C32" s="195">
        <f t="shared" si="2"/>
        <v>-30</v>
      </c>
      <c r="D32" s="196">
        <f>D9</f>
        <v>-43</v>
      </c>
      <c r="E32" s="196">
        <f t="shared" si="3"/>
        <v>71.6</v>
      </c>
      <c r="F32" s="196">
        <f t="shared" si="3"/>
        <v>-30.400000000000006</v>
      </c>
      <c r="G32" s="195">
        <f>G9-H9</f>
        <v>43.3</v>
      </c>
      <c r="H32" s="196">
        <f>H9</f>
        <v>52.7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s="2" customFormat="1" ht="12.75" customHeight="1">
      <c r="B33" s="30"/>
      <c r="C33" s="195">
        <f t="shared" si="2"/>
        <v>0</v>
      </c>
      <c r="D33" s="196"/>
      <c r="E33" s="196"/>
      <c r="F33" s="196"/>
      <c r="G33" s="195"/>
      <c r="H33" s="19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s="2" customFormat="1" ht="12.75" customHeight="1">
      <c r="B34" s="66" t="s">
        <v>288</v>
      </c>
      <c r="C34" s="193">
        <f t="shared" si="2"/>
        <v>-102</v>
      </c>
      <c r="D34" s="194">
        <f>D11</f>
        <v>-169</v>
      </c>
      <c r="E34" s="194">
        <f>E11-F11</f>
        <v>-12.700000000000001</v>
      </c>
      <c r="F34" s="194">
        <f>F11-G11</f>
        <v>-27.8</v>
      </c>
      <c r="G34" s="193">
        <f>G11-H11</f>
        <v>-16.199999999999996</v>
      </c>
      <c r="H34" s="194">
        <f>H11</f>
        <v>44.8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s="2" customFormat="1" ht="12.75">
      <c r="B35" s="30" t="s">
        <v>287</v>
      </c>
      <c r="C35" s="195">
        <f t="shared" si="2"/>
        <v>-107</v>
      </c>
      <c r="D35" s="196">
        <f>D12</f>
        <v>-173</v>
      </c>
      <c r="E35" s="196">
        <f aca="true" t="shared" si="4" ref="E35:G41">E12-F12</f>
        <v>0</v>
      </c>
      <c r="F35" s="196">
        <f t="shared" si="4"/>
        <v>0</v>
      </c>
      <c r="G35" s="195">
        <f t="shared" si="4"/>
        <v>0</v>
      </c>
      <c r="H35" s="196">
        <f>H12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2:33" s="2" customFormat="1" ht="12.75" customHeight="1">
      <c r="B36" s="30" t="s">
        <v>286</v>
      </c>
      <c r="C36" s="195">
        <f t="shared" si="2"/>
        <v>5</v>
      </c>
      <c r="D36" s="196">
        <f>D13</f>
        <v>4</v>
      </c>
      <c r="E36" s="196">
        <f t="shared" si="4"/>
        <v>-12.700000000000001</v>
      </c>
      <c r="F36" s="196">
        <f t="shared" si="4"/>
        <v>-27.8</v>
      </c>
      <c r="G36" s="195">
        <f t="shared" si="4"/>
        <v>-16.199999999999996</v>
      </c>
      <c r="H36" s="196">
        <f>H13</f>
        <v>44.8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2:33" s="2" customFormat="1" ht="12.75" customHeight="1">
      <c r="B37" s="196"/>
      <c r="C37" s="193">
        <f t="shared" si="2"/>
        <v>0</v>
      </c>
      <c r="D37" s="194"/>
      <c r="E37" s="194"/>
      <c r="F37" s="194"/>
      <c r="G37" s="193"/>
      <c r="H37" s="19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2:33" s="2" customFormat="1" ht="12.75">
      <c r="B38" s="66" t="s">
        <v>285</v>
      </c>
      <c r="C38" s="193">
        <f t="shared" si="2"/>
        <v>43.30000000000001</v>
      </c>
      <c r="D38" s="194">
        <f>D15</f>
        <v>-58.30000000000001</v>
      </c>
      <c r="E38" s="194">
        <f t="shared" si="4"/>
        <v>16.30000000000001</v>
      </c>
      <c r="F38" s="194">
        <f t="shared" si="4"/>
        <v>41.599999999999994</v>
      </c>
      <c r="G38" s="193">
        <f t="shared" si="4"/>
        <v>-7.5</v>
      </c>
      <c r="H38" s="194">
        <f>H15</f>
        <v>-126.5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2:33" s="2" customFormat="1" ht="12.75" customHeight="1">
      <c r="B39" s="30" t="s">
        <v>284</v>
      </c>
      <c r="C39" s="195">
        <f t="shared" si="2"/>
        <v>-58.69999999999999</v>
      </c>
      <c r="D39" s="196">
        <f>D16</f>
        <v>-227.3</v>
      </c>
      <c r="E39" s="196">
        <f>E16-F16</f>
        <v>3.4000000000000057</v>
      </c>
      <c r="F39" s="196">
        <f t="shared" si="4"/>
        <v>13.599999999999994</v>
      </c>
      <c r="G39" s="195">
        <f t="shared" si="4"/>
        <v>-23.299999999999997</v>
      </c>
      <c r="H39" s="196">
        <f aca="true" t="shared" si="5" ref="H39:H48">H16</f>
        <v>-81.7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2:33" s="2" customFormat="1" ht="12.75" customHeight="1">
      <c r="B40" s="30" t="s">
        <v>283</v>
      </c>
      <c r="C40" s="195">
        <f t="shared" si="2"/>
        <v>-47</v>
      </c>
      <c r="D40" s="196">
        <f>D17</f>
        <v>15</v>
      </c>
      <c r="E40" s="196">
        <f>E17-F17</f>
        <v>0</v>
      </c>
      <c r="F40" s="196">
        <f t="shared" si="4"/>
        <v>0</v>
      </c>
      <c r="G40" s="195">
        <f t="shared" si="4"/>
        <v>0</v>
      </c>
      <c r="H40" s="196">
        <f t="shared" si="5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 s="2" customFormat="1" ht="12.75">
      <c r="B41" s="30" t="s">
        <v>282</v>
      </c>
      <c r="C41" s="195">
        <f t="shared" si="2"/>
        <v>102</v>
      </c>
      <c r="D41" s="196">
        <f>D18</f>
        <v>169</v>
      </c>
      <c r="E41" s="196">
        <f>E18-F18</f>
        <v>12.9</v>
      </c>
      <c r="F41" s="196">
        <f t="shared" si="4"/>
        <v>28</v>
      </c>
      <c r="G41" s="195">
        <f t="shared" si="4"/>
        <v>15.799999999999997</v>
      </c>
      <c r="H41" s="196">
        <f t="shared" si="5"/>
        <v>-44.8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2:8" ht="12.75">
      <c r="B42" s="198"/>
      <c r="C42" s="193">
        <f t="shared" si="2"/>
        <v>0</v>
      </c>
      <c r="D42" s="194"/>
      <c r="E42" s="194"/>
      <c r="F42" s="194"/>
      <c r="G42" s="193"/>
      <c r="H42" s="194"/>
    </row>
    <row r="43" spans="3:8" ht="12.75">
      <c r="C43" s="193">
        <f t="shared" si="2"/>
        <v>0</v>
      </c>
      <c r="D43" s="194"/>
      <c r="E43" s="194"/>
      <c r="F43" s="194"/>
      <c r="G43" s="193"/>
      <c r="H43" s="194"/>
    </row>
    <row r="44" spans="2:8" ht="12.75">
      <c r="B44" s="66" t="s">
        <v>281</v>
      </c>
      <c r="C44" s="193">
        <f t="shared" si="2"/>
        <v>-58.69999999999999</v>
      </c>
      <c r="D44" s="194">
        <f>D21</f>
        <v>-227.3</v>
      </c>
      <c r="E44" s="194">
        <f>E21-F21</f>
        <v>3.5999999999999943</v>
      </c>
      <c r="F44" s="194">
        <f>F21-G21</f>
        <v>13.800000000000011</v>
      </c>
      <c r="G44" s="193">
        <f>G21-H21</f>
        <v>-23.700000000000003</v>
      </c>
      <c r="H44" s="194">
        <f t="shared" si="5"/>
        <v>-81.7</v>
      </c>
    </row>
    <row r="45" spans="3:8" ht="12.75">
      <c r="C45" s="197"/>
      <c r="D45" s="196"/>
      <c r="E45" s="196"/>
      <c r="F45" s="196"/>
      <c r="G45" s="197"/>
      <c r="H45" s="207"/>
    </row>
    <row r="46" spans="2:8" ht="13.5" thickBot="1">
      <c r="B46" s="62" t="s">
        <v>152</v>
      </c>
      <c r="C46" s="63">
        <f t="shared" si="2"/>
        <v>15</v>
      </c>
      <c r="D46" s="65">
        <f>D23</f>
        <v>52</v>
      </c>
      <c r="E46" s="65">
        <f>E23-F23</f>
        <v>-111</v>
      </c>
      <c r="F46" s="65">
        <f aca="true" t="shared" si="6" ref="F46:G48">F23-G23</f>
        <v>60</v>
      </c>
      <c r="G46" s="63">
        <f t="shared" si="6"/>
        <v>55</v>
      </c>
      <c r="H46" s="65">
        <f t="shared" si="5"/>
        <v>-74</v>
      </c>
    </row>
    <row r="47" spans="2:8" ht="12.75">
      <c r="B47" s="30" t="s">
        <v>153</v>
      </c>
      <c r="C47" s="33">
        <f t="shared" si="2"/>
        <v>13</v>
      </c>
      <c r="D47" s="36">
        <f>D24</f>
        <v>23</v>
      </c>
      <c r="E47" s="36">
        <f>E24-F24</f>
        <v>12</v>
      </c>
      <c r="F47" s="36">
        <f t="shared" si="6"/>
        <v>3</v>
      </c>
      <c r="G47" s="33">
        <f t="shared" si="6"/>
        <v>21</v>
      </c>
      <c r="H47" s="36">
        <f t="shared" si="5"/>
        <v>-12</v>
      </c>
    </row>
    <row r="48" spans="2:8" ht="12.75">
      <c r="B48" s="30" t="s">
        <v>154</v>
      </c>
      <c r="C48" s="33">
        <f t="shared" si="2"/>
        <v>54</v>
      </c>
      <c r="D48" s="36">
        <f>D25</f>
        <v>29</v>
      </c>
      <c r="E48" s="36">
        <f>E25-F25</f>
        <v>-82</v>
      </c>
      <c r="F48" s="36">
        <f t="shared" si="6"/>
        <v>38</v>
      </c>
      <c r="G48" s="33">
        <f t="shared" si="6"/>
        <v>-40</v>
      </c>
      <c r="H48" s="36">
        <f t="shared" si="5"/>
        <v>-62</v>
      </c>
    </row>
    <row r="49" ht="12.75">
      <c r="H49" s="208"/>
    </row>
    <row r="50" ht="12.75">
      <c r="H50" s="208"/>
    </row>
    <row r="51" ht="12.75" customHeight="1">
      <c r="H51" s="208"/>
    </row>
    <row r="52" ht="12.75" customHeight="1">
      <c r="H52" s="208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83"/>
  <sheetViews>
    <sheetView showGridLines="0" zoomScale="90" zoomScaleNormal="90" zoomScaleSheetLayoutView="9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92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25" t="s">
        <v>315</v>
      </c>
    </row>
    <row r="2" spans="2:17" ht="15.75" customHeight="1">
      <c r="B2" s="26"/>
      <c r="C2" s="26"/>
      <c r="D2" s="26"/>
      <c r="E2" s="26"/>
      <c r="F2" s="26"/>
      <c r="G2" s="26"/>
      <c r="H2" s="27"/>
      <c r="I2" s="199"/>
      <c r="J2" s="200"/>
      <c r="K2" s="26"/>
      <c r="L2" s="26"/>
      <c r="M2" s="26"/>
      <c r="N2" s="26"/>
      <c r="O2" s="26"/>
      <c r="P2" s="27"/>
      <c r="Q2" s="27"/>
    </row>
    <row r="3" spans="2:4" ht="12.75">
      <c r="B3" s="2"/>
      <c r="C3" s="2"/>
      <c r="D3" s="201"/>
    </row>
    <row r="4" spans="2:22" ht="75.75" customHeight="1">
      <c r="B4" s="58" t="s">
        <v>301</v>
      </c>
      <c r="C4" s="60" t="s">
        <v>214</v>
      </c>
      <c r="D4" s="60" t="s">
        <v>216</v>
      </c>
      <c r="E4" s="60" t="s">
        <v>198</v>
      </c>
      <c r="F4" s="60" t="s">
        <v>184</v>
      </c>
      <c r="G4" s="61" t="s">
        <v>221</v>
      </c>
      <c r="H4" s="61" t="s">
        <v>200</v>
      </c>
      <c r="I4" s="59" t="s">
        <v>150</v>
      </c>
      <c r="J4" s="60" t="s">
        <v>296</v>
      </c>
      <c r="K4" s="60" t="s">
        <v>214</v>
      </c>
      <c r="L4" s="60" t="s">
        <v>216</v>
      </c>
      <c r="M4" s="60" t="s">
        <v>198</v>
      </c>
      <c r="N4" s="60" t="s">
        <v>184</v>
      </c>
      <c r="O4" s="61" t="s">
        <v>199</v>
      </c>
      <c r="P4" s="61" t="s">
        <v>200</v>
      </c>
      <c r="Q4" s="59" t="s">
        <v>150</v>
      </c>
      <c r="R4" s="3"/>
      <c r="S4" s="3"/>
      <c r="T4" s="3"/>
      <c r="U4" s="3"/>
      <c r="V4" s="3"/>
    </row>
    <row r="5" spans="2:22" ht="12" customHeight="1">
      <c r="B5" s="107"/>
      <c r="C5" s="109" t="s">
        <v>54</v>
      </c>
      <c r="D5" s="109" t="s">
        <v>54</v>
      </c>
      <c r="E5" s="109" t="s">
        <v>54</v>
      </c>
      <c r="F5" s="109" t="s">
        <v>54</v>
      </c>
      <c r="G5" s="109" t="s">
        <v>54</v>
      </c>
      <c r="H5" s="109" t="s">
        <v>54</v>
      </c>
      <c r="I5" s="108" t="s">
        <v>54</v>
      </c>
      <c r="J5" s="35"/>
      <c r="K5" s="109" t="s">
        <v>0</v>
      </c>
      <c r="L5" s="109" t="s">
        <v>0</v>
      </c>
      <c r="M5" s="109" t="s">
        <v>0</v>
      </c>
      <c r="N5" s="109" t="s">
        <v>0</v>
      </c>
      <c r="O5" s="109" t="s">
        <v>0</v>
      </c>
      <c r="P5" s="109" t="s">
        <v>0</v>
      </c>
      <c r="Q5" s="108" t="s">
        <v>0</v>
      </c>
      <c r="R5" s="3"/>
      <c r="S5" s="3"/>
      <c r="T5" s="3"/>
      <c r="U5" s="3"/>
      <c r="V5" s="3"/>
    </row>
    <row r="6" spans="2:22" ht="12" customHeight="1" thickBot="1">
      <c r="B6" s="111"/>
      <c r="C6" s="113"/>
      <c r="D6" s="113"/>
      <c r="E6" s="113"/>
      <c r="F6" s="113"/>
      <c r="G6" s="113"/>
      <c r="H6" s="113"/>
      <c r="I6" s="112"/>
      <c r="J6" s="35"/>
      <c r="K6" s="113"/>
      <c r="L6" s="113"/>
      <c r="M6" s="113"/>
      <c r="N6" s="113"/>
      <c r="O6" s="113"/>
      <c r="P6" s="113"/>
      <c r="Q6" s="112"/>
      <c r="R6" s="3"/>
      <c r="S6" s="3"/>
      <c r="T6" s="3"/>
      <c r="U6" s="3"/>
      <c r="V6" s="3"/>
    </row>
    <row r="7" spans="2:17" ht="13.5" customHeight="1">
      <c r="B7" s="66" t="s">
        <v>201</v>
      </c>
      <c r="C7" s="36"/>
      <c r="D7" s="36"/>
      <c r="E7" s="36"/>
      <c r="F7" s="36"/>
      <c r="G7" s="36"/>
      <c r="H7" s="36"/>
      <c r="I7" s="33"/>
      <c r="J7" s="36"/>
      <c r="K7" s="36">
        <f>_xlfn.IFERROR(B7/B38-1,"")</f>
      </c>
      <c r="L7" s="36"/>
      <c r="M7" s="36"/>
      <c r="N7" s="36"/>
      <c r="O7" s="36"/>
      <c r="P7" s="36"/>
      <c r="Q7" s="33"/>
    </row>
    <row r="8" spans="2:17" ht="12.75" customHeight="1">
      <c r="B8" s="30" t="s">
        <v>202</v>
      </c>
      <c r="C8" s="36">
        <v>1831</v>
      </c>
      <c r="D8" s="36">
        <v>15528</v>
      </c>
      <c r="E8" s="36">
        <v>2547</v>
      </c>
      <c r="F8" s="36">
        <v>888</v>
      </c>
      <c r="G8" s="36">
        <v>92</v>
      </c>
      <c r="H8" s="36">
        <v>0</v>
      </c>
      <c r="I8" s="33">
        <v>20886</v>
      </c>
      <c r="J8" s="36"/>
      <c r="K8" s="91">
        <f aca="true" t="shared" si="0" ref="K8:O23">_xlfn.IFERROR(C8/C34-1,"")</f>
        <v>0.11850946854001232</v>
      </c>
      <c r="L8" s="91">
        <f t="shared" si="0"/>
        <v>0.14855469096718843</v>
      </c>
      <c r="M8" s="91">
        <f t="shared" si="0"/>
        <v>-0.01686802794611486</v>
      </c>
      <c r="N8" s="91">
        <f t="shared" si="0"/>
        <v>-0.05832449628844116</v>
      </c>
      <c r="O8" s="91">
        <f t="shared" si="0"/>
        <v>0.7692307692307692</v>
      </c>
      <c r="P8" s="36">
        <v>0</v>
      </c>
      <c r="Q8" s="94">
        <f aca="true" t="shared" si="1" ref="Q8:Q23">_xlfn.IFERROR(I8/I34-1,"")</f>
        <v>0.11437763774990262</v>
      </c>
    </row>
    <row r="9" spans="2:17" ht="12.75" customHeight="1">
      <c r="B9" s="30" t="s">
        <v>224</v>
      </c>
      <c r="C9" s="36">
        <v>1829</v>
      </c>
      <c r="D9" s="36">
        <v>242</v>
      </c>
      <c r="E9" s="36">
        <v>140</v>
      </c>
      <c r="F9" s="36">
        <v>377</v>
      </c>
      <c r="G9" s="36">
        <v>151</v>
      </c>
      <c r="H9" s="36">
        <v>-2739</v>
      </c>
      <c r="I9" s="33">
        <v>0</v>
      </c>
      <c r="J9" s="36"/>
      <c r="K9" s="91">
        <f t="shared" si="0"/>
        <v>0.21286472148541113</v>
      </c>
      <c r="L9" s="91">
        <f t="shared" si="0"/>
        <v>0.28042328042328046</v>
      </c>
      <c r="M9" s="91">
        <f t="shared" si="0"/>
        <v>5.965174129353226</v>
      </c>
      <c r="N9" s="91">
        <f t="shared" si="0"/>
        <v>0.1635802469135803</v>
      </c>
      <c r="O9" s="91">
        <f t="shared" si="0"/>
        <v>0.4112149532710281</v>
      </c>
      <c r="P9" s="36">
        <v>0</v>
      </c>
      <c r="Q9" s="94">
        <f t="shared" si="1"/>
      </c>
    </row>
    <row r="10" spans="2:17" ht="13.5" customHeight="1" thickBot="1">
      <c r="B10" s="62" t="s">
        <v>204</v>
      </c>
      <c r="C10" s="65">
        <v>3660</v>
      </c>
      <c r="D10" s="65">
        <v>15770</v>
      </c>
      <c r="E10" s="65">
        <v>2687</v>
      </c>
      <c r="F10" s="65">
        <v>1265</v>
      </c>
      <c r="G10" s="65">
        <v>243</v>
      </c>
      <c r="H10" s="65">
        <v>-2739</v>
      </c>
      <c r="I10" s="63">
        <v>20886</v>
      </c>
      <c r="J10" s="36"/>
      <c r="K10" s="92">
        <f t="shared" si="0"/>
        <v>0.16375198728139906</v>
      </c>
      <c r="L10" s="92">
        <f t="shared" si="0"/>
        <v>0.1503727587062138</v>
      </c>
      <c r="M10" s="92">
        <f t="shared" si="0"/>
        <v>0.029186456258617932</v>
      </c>
      <c r="N10" s="92">
        <f t="shared" si="0"/>
        <v>-0.0015785319652722452</v>
      </c>
      <c r="O10" s="92">
        <f t="shared" si="0"/>
        <v>0.5283018867924529</v>
      </c>
      <c r="P10" s="92">
        <f>_xlfn.IFERROR(H10/H36-1,"")</f>
        <v>0.27508030352404456</v>
      </c>
      <c r="Q10" s="95">
        <f t="shared" si="1"/>
        <v>0.11437763774990262</v>
      </c>
    </row>
    <row r="11" spans="2:17" ht="12.75" customHeight="1">
      <c r="B11" s="30" t="s">
        <v>229</v>
      </c>
      <c r="C11" s="36">
        <v>-521</v>
      </c>
      <c r="D11" s="36">
        <v>-93</v>
      </c>
      <c r="E11" s="36">
        <v>-457</v>
      </c>
      <c r="F11" s="36">
        <v>-220</v>
      </c>
      <c r="G11" s="36">
        <v>-35</v>
      </c>
      <c r="H11" s="36">
        <v>0</v>
      </c>
      <c r="I11" s="33">
        <v>-1326</v>
      </c>
      <c r="J11" s="36"/>
      <c r="K11" s="91">
        <f t="shared" si="0"/>
        <v>-0.05082893058844962</v>
      </c>
      <c r="L11" s="91">
        <f t="shared" si="0"/>
        <v>-0.09090909090909083</v>
      </c>
      <c r="M11" s="91">
        <f t="shared" si="0"/>
        <v>-0.005873395692843175</v>
      </c>
      <c r="N11" s="91">
        <f t="shared" si="0"/>
        <v>0.11167256189994945</v>
      </c>
      <c r="O11" s="91">
        <f t="shared" si="0"/>
        <v>0.3307984790874525</v>
      </c>
      <c r="P11" s="36">
        <v>0</v>
      </c>
      <c r="Q11" s="94">
        <f t="shared" si="1"/>
        <v>-0.006815968841285214</v>
      </c>
    </row>
    <row r="12" spans="2:17" ht="12.75" customHeight="1">
      <c r="B12" s="30" t="s">
        <v>205</v>
      </c>
      <c r="C12" s="36">
        <v>-177</v>
      </c>
      <c r="D12" s="36">
        <v>-15246</v>
      </c>
      <c r="E12" s="36">
        <v>-183</v>
      </c>
      <c r="F12" s="36">
        <v>-533</v>
      </c>
      <c r="G12" s="36">
        <v>-22</v>
      </c>
      <c r="H12" s="36">
        <v>2542</v>
      </c>
      <c r="I12" s="33">
        <f aca="true" t="shared" si="2" ref="I12:I18">SUM(C12:H12)</f>
        <v>-13619</v>
      </c>
      <c r="J12" s="36"/>
      <c r="K12" s="91">
        <f t="shared" si="0"/>
        <v>-0.06001062134891133</v>
      </c>
      <c r="L12" s="91">
        <f t="shared" si="0"/>
        <v>0.17375337783218225</v>
      </c>
      <c r="M12" s="91">
        <f t="shared" si="0"/>
        <v>0.13594040968342647</v>
      </c>
      <c r="N12" s="91">
        <f t="shared" si="0"/>
        <v>0.15919965202261843</v>
      </c>
      <c r="O12" s="91">
        <f t="shared" si="0"/>
        <v>-0.2786885245901639</v>
      </c>
      <c r="P12" s="91">
        <f>_xlfn.IFERROR(H12/H38-1,"")</f>
        <v>0.20462515401383774</v>
      </c>
      <c r="Q12" s="94">
        <f t="shared" si="1"/>
        <v>0.1621695424368097</v>
      </c>
    </row>
    <row r="13" spans="2:17" ht="12.75" customHeight="1">
      <c r="B13" s="30" t="s">
        <v>206</v>
      </c>
      <c r="C13" s="36">
        <v>-397</v>
      </c>
      <c r="D13" s="36">
        <v>-169</v>
      </c>
      <c r="E13" s="36">
        <v>-607</v>
      </c>
      <c r="F13" s="36">
        <v>-105</v>
      </c>
      <c r="G13" s="36">
        <v>-115</v>
      </c>
      <c r="H13" s="36">
        <v>1</v>
      </c>
      <c r="I13" s="33">
        <f t="shared" si="2"/>
        <v>-1392</v>
      </c>
      <c r="J13" s="36"/>
      <c r="K13" s="91">
        <f t="shared" si="0"/>
        <v>0.03197296594749166</v>
      </c>
      <c r="L13" s="91">
        <f t="shared" si="0"/>
        <v>0.1206896551724137</v>
      </c>
      <c r="M13" s="91">
        <f t="shared" si="0"/>
        <v>0.07243816254416968</v>
      </c>
      <c r="N13" s="91">
        <f t="shared" si="0"/>
        <v>0.035502958579881616</v>
      </c>
      <c r="O13" s="91">
        <f t="shared" si="0"/>
        <v>0.045454545454545414</v>
      </c>
      <c r="P13" s="36">
        <v>0</v>
      </c>
      <c r="Q13" s="94">
        <f t="shared" si="1"/>
        <v>0.06081390032007339</v>
      </c>
    </row>
    <row r="14" spans="2:35" ht="12.75" customHeight="1">
      <c r="B14" s="30" t="s">
        <v>207</v>
      </c>
      <c r="C14" s="36">
        <v>-302</v>
      </c>
      <c r="D14" s="36">
        <v>-337</v>
      </c>
      <c r="E14" s="36">
        <v>-122</v>
      </c>
      <c r="F14" s="36">
        <v>-83</v>
      </c>
      <c r="G14" s="36">
        <v>-126</v>
      </c>
      <c r="H14" s="36">
        <v>133</v>
      </c>
      <c r="I14" s="33">
        <f t="shared" si="2"/>
        <v>-837</v>
      </c>
      <c r="J14" s="40"/>
      <c r="K14" s="91">
        <f t="shared" si="0"/>
        <v>0.06263194933145666</v>
      </c>
      <c r="L14" s="91">
        <f t="shared" si="0"/>
        <v>0.5200721695985564</v>
      </c>
      <c r="M14" s="91">
        <f t="shared" si="0"/>
        <v>0.3895216400911159</v>
      </c>
      <c r="N14" s="91">
        <f t="shared" si="0"/>
        <v>0.1354309165526677</v>
      </c>
      <c r="O14" s="91">
        <f t="shared" si="0"/>
        <v>0.34615384615384626</v>
      </c>
      <c r="P14" s="91">
        <f>_xlfn.IFERROR(H14/H40-1,"")</f>
        <v>-29.913043478260725</v>
      </c>
      <c r="Q14" s="94">
        <f t="shared" si="1"/>
        <v>0.09411764705882342</v>
      </c>
      <c r="R14" s="3"/>
      <c r="S14" s="3"/>
      <c r="T14" s="3"/>
      <c r="U14" s="3"/>
      <c r="V14" s="3"/>
      <c r="AI14" s="3"/>
    </row>
    <row r="15" spans="2:35" ht="12.75" customHeight="1">
      <c r="B15" s="30" t="s">
        <v>42</v>
      </c>
      <c r="C15" s="36">
        <v>-138</v>
      </c>
      <c r="D15" s="36">
        <v>-74</v>
      </c>
      <c r="E15" s="36">
        <v>-316</v>
      </c>
      <c r="F15" s="36">
        <v>0</v>
      </c>
      <c r="G15" s="36">
        <v>0</v>
      </c>
      <c r="H15" s="36">
        <f>0</f>
        <v>0</v>
      </c>
      <c r="I15" s="33">
        <f t="shared" si="2"/>
        <v>-528</v>
      </c>
      <c r="J15" s="40"/>
      <c r="K15" s="91">
        <f t="shared" si="0"/>
        <v>0.4854682454251882</v>
      </c>
      <c r="L15" s="91">
        <f t="shared" si="0"/>
        <v>-0.025032938076416378</v>
      </c>
      <c r="M15" s="91">
        <f t="shared" si="0"/>
        <v>-0.012499999999999956</v>
      </c>
      <c r="N15" s="91">
        <f t="shared" si="0"/>
      </c>
      <c r="O15" s="91">
        <f t="shared" si="0"/>
      </c>
      <c r="P15" s="91">
        <f>_xlfn.IFERROR(H15/H41-1,"")</f>
      </c>
      <c r="Q15" s="94">
        <f t="shared" si="1"/>
        <v>0.0801963993453354</v>
      </c>
      <c r="R15" s="3"/>
      <c r="S15" s="3"/>
      <c r="T15" s="3"/>
      <c r="U15" s="3"/>
      <c r="V15" s="3"/>
      <c r="AI15" s="3"/>
    </row>
    <row r="16" spans="2:35" ht="12.75" customHeight="1">
      <c r="B16" s="30" t="s">
        <v>47</v>
      </c>
      <c r="C16" s="36">
        <v>-65</v>
      </c>
      <c r="D16" s="37">
        <v>0</v>
      </c>
      <c r="E16" s="36">
        <v>1</v>
      </c>
      <c r="F16" s="36">
        <v>0</v>
      </c>
      <c r="G16" s="36">
        <v>0</v>
      </c>
      <c r="H16" s="36">
        <f>0</f>
        <v>0</v>
      </c>
      <c r="I16" s="33">
        <f t="shared" si="2"/>
        <v>-64</v>
      </c>
      <c r="J16" s="36"/>
      <c r="K16" s="91">
        <f t="shared" si="0"/>
        <v>3.4217687074829897</v>
      </c>
      <c r="L16" s="36">
        <v>0</v>
      </c>
      <c r="M16" s="36">
        <v>0</v>
      </c>
      <c r="N16" s="36">
        <v>0</v>
      </c>
      <c r="O16" s="91">
        <f>_xlfn.IFERROR(G16/G42-1,"")</f>
        <v>-1</v>
      </c>
      <c r="P16" s="36">
        <v>0</v>
      </c>
      <c r="Q16" s="94">
        <f t="shared" si="1"/>
        <v>1.8571428571428554</v>
      </c>
      <c r="AI16" s="3"/>
    </row>
    <row r="17" spans="2:35" ht="12.75" customHeight="1">
      <c r="B17" s="30" t="s">
        <v>209</v>
      </c>
      <c r="C17" s="36">
        <v>240</v>
      </c>
      <c r="D17" s="36">
        <v>22</v>
      </c>
      <c r="E17" s="36">
        <v>136</v>
      </c>
      <c r="F17" s="36">
        <v>1</v>
      </c>
      <c r="G17" s="36">
        <v>2</v>
      </c>
      <c r="H17" s="36">
        <v>53</v>
      </c>
      <c r="I17" s="33">
        <f t="shared" si="2"/>
        <v>454</v>
      </c>
      <c r="J17" s="36"/>
      <c r="K17" s="91">
        <f t="shared" si="0"/>
        <v>0.1892963330029731</v>
      </c>
      <c r="L17" s="91">
        <f t="shared" si="0"/>
        <v>-0.4540942928039702</v>
      </c>
      <c r="M17" s="91">
        <f t="shared" si="0"/>
        <v>0.3737373737373737</v>
      </c>
      <c r="N17" s="36">
        <v>0</v>
      </c>
      <c r="O17" s="36">
        <v>0</v>
      </c>
      <c r="P17" s="91">
        <f>_xlfn.IFERROR(H17/H43-1,"")</f>
        <v>0.1373390557939913</v>
      </c>
      <c r="Q17" s="94">
        <f t="shared" si="1"/>
        <v>0.1710085117358784</v>
      </c>
      <c r="AI17" s="3"/>
    </row>
    <row r="18" spans="2:35" ht="12.75" customHeight="1">
      <c r="B18" s="30" t="s">
        <v>208</v>
      </c>
      <c r="C18" s="36">
        <v>-254</v>
      </c>
      <c r="D18" s="36">
        <v>5</v>
      </c>
      <c r="E18" s="36">
        <v>-212</v>
      </c>
      <c r="F18" s="36">
        <v>-79</v>
      </c>
      <c r="G18" s="36">
        <v>-62</v>
      </c>
      <c r="H18" s="36">
        <v>2</v>
      </c>
      <c r="I18" s="33">
        <f t="shared" si="2"/>
        <v>-600</v>
      </c>
      <c r="J18" s="36"/>
      <c r="K18" s="91">
        <f t="shared" si="0"/>
        <v>0.7688022284122564</v>
      </c>
      <c r="L18" s="91">
        <f t="shared" si="0"/>
        <v>-1.0226039783001808</v>
      </c>
      <c r="M18" s="91">
        <f t="shared" si="0"/>
        <v>0.11578947368421044</v>
      </c>
      <c r="N18" s="91">
        <f t="shared" si="0"/>
        <v>0.47388059701492535</v>
      </c>
      <c r="O18" s="91">
        <f t="shared" si="0"/>
        <v>0.631578947368421</v>
      </c>
      <c r="P18" s="91">
        <f>_xlfn.IFERROR(H18/H44-1,"")</f>
        <v>1.8571428571428563</v>
      </c>
      <c r="Q18" s="94">
        <f t="shared" si="1"/>
        <v>-0.07077590212172846</v>
      </c>
      <c r="W18" s="4"/>
      <c r="X18" s="4"/>
      <c r="Y18" s="4"/>
      <c r="Z18" s="4"/>
      <c r="AA18" s="202"/>
      <c r="AB18" s="4"/>
      <c r="AC18" s="4"/>
      <c r="AD18" s="4"/>
      <c r="AE18" s="4"/>
      <c r="AF18" s="203"/>
      <c r="AG18" s="3"/>
      <c r="AH18" s="3"/>
      <c r="AI18" s="3"/>
    </row>
    <row r="19" spans="2:35" ht="13.5" customHeight="1" thickBot="1">
      <c r="B19" s="62" t="s">
        <v>210</v>
      </c>
      <c r="C19" s="65">
        <v>-1614</v>
      </c>
      <c r="D19" s="65">
        <v>-15892</v>
      </c>
      <c r="E19" s="65">
        <v>-1760</v>
      </c>
      <c r="F19" s="65">
        <f>-1019</f>
        <v>-1019</v>
      </c>
      <c r="G19" s="65">
        <f>-358</f>
        <v>-358</v>
      </c>
      <c r="H19" s="65">
        <f>2731</f>
        <v>2731</v>
      </c>
      <c r="I19" s="63">
        <f>SUM(C19:H19)</f>
        <v>-17912</v>
      </c>
      <c r="J19" s="36"/>
      <c r="K19" s="92">
        <f t="shared" si="0"/>
        <v>0.1088972861559605</v>
      </c>
      <c r="L19" s="92">
        <f t="shared" si="0"/>
        <v>0.1582499435160014</v>
      </c>
      <c r="M19" s="92">
        <f t="shared" si="0"/>
        <v>0.0435195066998697</v>
      </c>
      <c r="N19" s="92">
        <f t="shared" si="0"/>
        <v>0.15037254459245863</v>
      </c>
      <c r="O19" s="92">
        <f t="shared" si="0"/>
        <v>0.17338577515568665</v>
      </c>
      <c r="P19" s="92">
        <f>_xlfn.IFERROR(H19/H45-1,"")</f>
        <v>0.26810921248142616</v>
      </c>
      <c r="Q19" s="95">
        <f t="shared" si="1"/>
        <v>0.12649837113064932</v>
      </c>
      <c r="R19" s="3"/>
      <c r="S19" s="3"/>
      <c r="T19" s="3"/>
      <c r="U19" s="3"/>
      <c r="V19" s="3"/>
      <c r="AH19" s="3"/>
      <c r="AI19" s="3"/>
    </row>
    <row r="20" spans="2:35" ht="13.5" customHeight="1" thickBot="1">
      <c r="B20" s="62" t="s">
        <v>230</v>
      </c>
      <c r="C20" s="65">
        <v>2567</v>
      </c>
      <c r="D20" s="65">
        <f>-29</f>
        <v>-29</v>
      </c>
      <c r="E20" s="65">
        <v>1384</v>
      </c>
      <c r="F20" s="65">
        <v>466</v>
      </c>
      <c r="G20" s="65">
        <v>-80</v>
      </c>
      <c r="H20" s="65">
        <v>-8</v>
      </c>
      <c r="I20" s="63">
        <f>SUM(C20:H20)</f>
        <v>4300</v>
      </c>
      <c r="J20" s="36"/>
      <c r="K20" s="93">
        <f t="shared" si="0"/>
        <v>0.14649397052255475</v>
      </c>
      <c r="L20" s="93">
        <f t="shared" si="0"/>
        <v>-1.3222222222222222</v>
      </c>
      <c r="M20" s="93">
        <f t="shared" si="0"/>
        <v>0</v>
      </c>
      <c r="N20" s="93">
        <f t="shared" si="0"/>
        <v>-0.1951640759930915</v>
      </c>
      <c r="O20" s="93">
        <f t="shared" si="0"/>
        <v>-0.33333333333333337</v>
      </c>
      <c r="P20" s="93">
        <f>_xlfn.IFERROR(H20/H46-1,"")</f>
        <v>-2.6</v>
      </c>
      <c r="Q20" s="96">
        <f t="shared" si="1"/>
        <v>0.029446971510653563</v>
      </c>
      <c r="R20" s="3"/>
      <c r="S20" s="3"/>
      <c r="T20" s="3"/>
      <c r="U20" s="3"/>
      <c r="V20" s="3"/>
      <c r="AH20" s="3"/>
      <c r="AI20" s="3"/>
    </row>
    <row r="21" spans="2:35" ht="13.5" customHeight="1" thickBot="1">
      <c r="B21" s="62" t="s">
        <v>48</v>
      </c>
      <c r="C21" s="65">
        <v>2046</v>
      </c>
      <c r="D21" s="65">
        <v>-122</v>
      </c>
      <c r="E21" s="65">
        <v>927</v>
      </c>
      <c r="F21" s="65">
        <v>246</v>
      </c>
      <c r="G21" s="65">
        <v>-115</v>
      </c>
      <c r="H21" s="65">
        <v>-8</v>
      </c>
      <c r="I21" s="63">
        <f>SUM(C21:H21)</f>
        <v>2974</v>
      </c>
      <c r="J21" s="36"/>
      <c r="K21" s="93">
        <f t="shared" si="0"/>
        <v>0.21065088757396455</v>
      </c>
      <c r="L21" s="93">
        <f t="shared" si="0"/>
        <v>8.384615384615385</v>
      </c>
      <c r="M21" s="93">
        <f t="shared" si="0"/>
        <v>0.0032467532467532756</v>
      </c>
      <c r="N21" s="93">
        <f t="shared" si="0"/>
        <v>-0.356020942408377</v>
      </c>
      <c r="O21" s="93">
        <f t="shared" si="0"/>
        <v>-0.21232876712328763</v>
      </c>
      <c r="P21" s="93">
        <f>_xlfn.IFERROR(H21/H47-1,"")</f>
        <v>-2.6</v>
      </c>
      <c r="Q21" s="96">
        <f t="shared" si="1"/>
        <v>0.04644616467276563</v>
      </c>
      <c r="AH21" s="3"/>
      <c r="AI21" s="3"/>
    </row>
    <row r="22" spans="2:35" ht="12.75" customHeight="1">
      <c r="B22" s="30" t="s">
        <v>211</v>
      </c>
      <c r="C22" s="36">
        <v>55</v>
      </c>
      <c r="D22" s="36">
        <f>0</f>
        <v>0</v>
      </c>
      <c r="E22" s="36">
        <f>0</f>
        <v>0</v>
      </c>
      <c r="F22" s="36">
        <f>0</f>
        <v>0</v>
      </c>
      <c r="G22" s="36">
        <f>7</f>
        <v>7</v>
      </c>
      <c r="H22" s="36">
        <f>0</f>
        <v>0</v>
      </c>
      <c r="I22" s="33"/>
      <c r="J22" s="36"/>
      <c r="K22" s="91">
        <f t="shared" si="0"/>
        <v>5.111111111111111</v>
      </c>
      <c r="L22" s="126" t="s">
        <v>28</v>
      </c>
      <c r="M22" s="126" t="s">
        <v>28</v>
      </c>
      <c r="N22" s="126" t="s">
        <v>28</v>
      </c>
      <c r="O22" s="126" t="s">
        <v>28</v>
      </c>
      <c r="P22" s="126" t="s">
        <v>28</v>
      </c>
      <c r="Q22" s="94">
        <f t="shared" si="1"/>
        <v>-1</v>
      </c>
      <c r="AH22" s="3"/>
      <c r="AI22" s="3"/>
    </row>
    <row r="23" spans="2:35" ht="13.5" customHeight="1">
      <c r="B23" s="30" t="s">
        <v>212</v>
      </c>
      <c r="C23" s="36">
        <v>-588</v>
      </c>
      <c r="D23" s="36">
        <v>-26</v>
      </c>
      <c r="E23" s="36">
        <f>-769</f>
        <v>-769</v>
      </c>
      <c r="F23" s="36">
        <f>-163</f>
        <v>-163</v>
      </c>
      <c r="G23" s="36">
        <v>-62</v>
      </c>
      <c r="H23" s="36">
        <f>-4</f>
        <v>-4</v>
      </c>
      <c r="I23" s="33">
        <f>SUM(C23:H23)</f>
        <v>-1612</v>
      </c>
      <c r="J23" s="36"/>
      <c r="K23" s="91">
        <f t="shared" si="0"/>
        <v>0.124282982791587</v>
      </c>
      <c r="L23" s="91">
        <f t="shared" si="0"/>
        <v>-0.5873015873015873</v>
      </c>
      <c r="M23" s="91">
        <f t="shared" si="0"/>
        <v>0.3514938488576449</v>
      </c>
      <c r="N23" s="91">
        <f t="shared" si="0"/>
        <v>-0.1767676767676768</v>
      </c>
      <c r="O23" s="91">
        <f t="shared" si="0"/>
        <v>0.55</v>
      </c>
      <c r="P23" s="126" t="s">
        <v>28</v>
      </c>
      <c r="Q23" s="94">
        <f t="shared" si="1"/>
        <v>0.13281799016163043</v>
      </c>
      <c r="AH23" s="3"/>
      <c r="AI23" s="3"/>
    </row>
    <row r="24" spans="2:35" ht="12.75" customHeight="1">
      <c r="B24" s="30" t="s">
        <v>59</v>
      </c>
      <c r="C24" s="36"/>
      <c r="D24" s="36"/>
      <c r="E24" s="36"/>
      <c r="F24" s="36"/>
      <c r="G24" s="36"/>
      <c r="H24" s="36"/>
      <c r="I24" s="33"/>
      <c r="J24" s="36"/>
      <c r="K24" s="91">
        <f>_xlfn.IFERROR(C24/#REF!-1,"")</f>
      </c>
      <c r="L24" s="91">
        <f>_xlfn.IFERROR(D24/#REF!-1,"")</f>
      </c>
      <c r="M24" s="91">
        <f>_xlfn.IFERROR(E24/#REF!-1,"")</f>
      </c>
      <c r="N24" s="91">
        <f>_xlfn.IFERROR(F24/#REF!-1,"")</f>
      </c>
      <c r="O24" s="91">
        <f>_xlfn.IFERROR(G24/#REF!-1,"")</f>
      </c>
      <c r="P24" s="126">
        <f>_xlfn.IFERROR(H24/#REF!-1,"")</f>
      </c>
      <c r="Q24" s="94">
        <f>_xlfn.IFERROR(I24/#REF!-1,"")</f>
      </c>
      <c r="AH24" s="3"/>
      <c r="AI24" s="3"/>
    </row>
    <row r="25" spans="2:35" ht="12.75" customHeight="1">
      <c r="B25" s="30"/>
      <c r="C25" s="36"/>
      <c r="D25" s="36"/>
      <c r="E25" s="36"/>
      <c r="F25" s="36"/>
      <c r="G25" s="36"/>
      <c r="H25" s="36"/>
      <c r="I25" s="33"/>
      <c r="J25" s="36"/>
      <c r="K25" s="36"/>
      <c r="L25" s="36"/>
      <c r="M25" s="36"/>
      <c r="N25" s="36"/>
      <c r="O25" s="36"/>
      <c r="P25" s="37"/>
      <c r="Q25" s="33"/>
      <c r="AH25" s="3"/>
      <c r="AI25" s="3"/>
    </row>
    <row r="26" spans="2:35" ht="12.75" customHeight="1">
      <c r="B26" s="28" t="s">
        <v>319</v>
      </c>
      <c r="C26" s="36">
        <v>6893</v>
      </c>
      <c r="D26" s="36">
        <f>3002</f>
        <v>3002</v>
      </c>
      <c r="E26" s="36">
        <f>11600</f>
        <v>11600</v>
      </c>
      <c r="F26" s="36">
        <f>1821</f>
        <v>1821</v>
      </c>
      <c r="G26" s="36">
        <v>1533</v>
      </c>
      <c r="H26" s="36">
        <f>0</f>
        <v>0</v>
      </c>
      <c r="I26" s="33">
        <f>SUM(C26:H26)</f>
        <v>24849</v>
      </c>
      <c r="J26" s="36"/>
      <c r="K26" s="91">
        <f>_xlfn.IFERROR(C26/C51-1,"")</f>
        <v>-0.0283338032139836</v>
      </c>
      <c r="L26" s="91">
        <f>_xlfn.IFERROR(D26/D51-1,"")</f>
        <v>0.019354838709677358</v>
      </c>
      <c r="M26" s="91">
        <f>_xlfn.IFERROR(E26/E51-1,"")</f>
        <v>0.04241552839683682</v>
      </c>
      <c r="N26" s="91">
        <f>_xlfn.IFERROR(F26/F51-1,"")</f>
        <v>-0.007629427792915533</v>
      </c>
      <c r="O26" s="91">
        <f>_xlfn.IFERROR(G26/G51-1,"")</f>
        <v>-0.18021390374331547</v>
      </c>
      <c r="P26" s="126" t="s">
        <v>28</v>
      </c>
      <c r="Q26" s="94">
        <f>_xlfn.IFERROR(I26/I51-1,"")</f>
        <v>-0.000924734641363778</v>
      </c>
      <c r="AH26" s="3"/>
      <c r="AI26" s="3"/>
    </row>
    <row r="27" spans="2:35" s="208" customFormat="1" ht="12.75" customHeight="1">
      <c r="B27" s="209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AH27" s="210"/>
      <c r="AI27" s="210"/>
    </row>
    <row r="28" spans="2:35" s="208" customFormat="1" ht="12.75" customHeight="1">
      <c r="B28" s="211" t="s">
        <v>320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AH28" s="210"/>
      <c r="AI28" s="210"/>
    </row>
    <row r="29" spans="2:35" s="212" customFormat="1" ht="12.75" customHeight="1">
      <c r="B29" s="208"/>
      <c r="D29" s="208"/>
      <c r="E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36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</row>
    <row r="30" spans="2:20" ht="75.75" customHeight="1">
      <c r="B30" s="70" t="s">
        <v>314</v>
      </c>
      <c r="C30" s="60" t="s">
        <v>214</v>
      </c>
      <c r="D30" s="60" t="s">
        <v>216</v>
      </c>
      <c r="E30" s="60" t="s">
        <v>198</v>
      </c>
      <c r="F30" s="60" t="s">
        <v>184</v>
      </c>
      <c r="G30" s="61" t="s">
        <v>221</v>
      </c>
      <c r="H30" s="61" t="s">
        <v>200</v>
      </c>
      <c r="I30" s="59" t="s">
        <v>150</v>
      </c>
      <c r="J30" s="60" t="s">
        <v>297</v>
      </c>
      <c r="K30" s="60" t="s">
        <v>214</v>
      </c>
      <c r="L30" s="60" t="s">
        <v>216</v>
      </c>
      <c r="M30" s="60" t="s">
        <v>198</v>
      </c>
      <c r="N30" s="60" t="s">
        <v>184</v>
      </c>
      <c r="O30" s="61" t="s">
        <v>199</v>
      </c>
      <c r="P30" s="61" t="s">
        <v>200</v>
      </c>
      <c r="Q30" s="59" t="s">
        <v>150</v>
      </c>
      <c r="R30" s="204"/>
      <c r="S30" s="204"/>
      <c r="T30" s="204"/>
    </row>
    <row r="31" spans="2:20" ht="12.75" customHeight="1">
      <c r="B31" s="107"/>
      <c r="C31" s="109" t="s">
        <v>54</v>
      </c>
      <c r="D31" s="109" t="s">
        <v>54</v>
      </c>
      <c r="E31" s="109" t="s">
        <v>54</v>
      </c>
      <c r="F31" s="109" t="s">
        <v>54</v>
      </c>
      <c r="G31" s="109" t="s">
        <v>54</v>
      </c>
      <c r="H31" s="109" t="s">
        <v>54</v>
      </c>
      <c r="I31" s="108" t="s">
        <v>54</v>
      </c>
      <c r="J31" s="35"/>
      <c r="K31" s="109" t="s">
        <v>54</v>
      </c>
      <c r="L31" s="109" t="s">
        <v>54</v>
      </c>
      <c r="M31" s="109" t="s">
        <v>54</v>
      </c>
      <c r="N31" s="109" t="s">
        <v>54</v>
      </c>
      <c r="O31" s="109" t="s">
        <v>54</v>
      </c>
      <c r="P31" s="109" t="s">
        <v>54</v>
      </c>
      <c r="Q31" s="108" t="s">
        <v>54</v>
      </c>
      <c r="R31" s="4"/>
      <c r="S31" s="4"/>
      <c r="T31" s="4"/>
    </row>
    <row r="32" spans="2:20" ht="12.75" customHeight="1" thickBot="1">
      <c r="B32" s="114" t="s">
        <v>55</v>
      </c>
      <c r="C32" s="114"/>
      <c r="D32" s="114" t="s">
        <v>55</v>
      </c>
      <c r="E32" s="114" t="s">
        <v>55</v>
      </c>
      <c r="F32" s="114"/>
      <c r="G32" s="114"/>
      <c r="H32" s="114" t="s">
        <v>55</v>
      </c>
      <c r="I32" s="110" t="s">
        <v>55</v>
      </c>
      <c r="J32" s="35"/>
      <c r="K32" s="113"/>
      <c r="L32" s="113"/>
      <c r="M32" s="113"/>
      <c r="N32" s="113"/>
      <c r="O32" s="113"/>
      <c r="P32" s="113"/>
      <c r="Q32" s="112"/>
      <c r="R32" s="205">
        <f>_xlfn.IFERROR(G32/G55-1,"")</f>
      </c>
      <c r="S32" s="205">
        <f>_xlfn.IFERROR(H32/H55-1,"")</f>
      </c>
      <c r="T32" s="205">
        <f>_xlfn.IFERROR(K32/K55-1,"")</f>
      </c>
    </row>
    <row r="33" spans="2:17" ht="13.5" customHeight="1">
      <c r="B33" s="66" t="s">
        <v>201</v>
      </c>
      <c r="C33" s="36"/>
      <c r="D33" s="36"/>
      <c r="E33" s="36"/>
      <c r="F33" s="36"/>
      <c r="G33" s="36"/>
      <c r="H33" s="36"/>
      <c r="I33" s="33"/>
      <c r="K33" s="1">
        <f>_xlfn.IFERROR(B33/B56-1,"")</f>
      </c>
      <c r="L33" s="1">
        <f aca="true" t="shared" si="3" ref="L33:Q33">_xlfn.IFERROR(C33/C54-1,"")</f>
      </c>
      <c r="M33" s="1">
        <f t="shared" si="3"/>
      </c>
      <c r="N33" s="1">
        <f t="shared" si="3"/>
      </c>
      <c r="O33" s="1">
        <f t="shared" si="3"/>
      </c>
      <c r="P33" s="1">
        <f t="shared" si="3"/>
      </c>
      <c r="Q33" s="33">
        <f t="shared" si="3"/>
      </c>
    </row>
    <row r="34" spans="2:17" ht="12.75" customHeight="1">
      <c r="B34" s="30" t="s">
        <v>202</v>
      </c>
      <c r="C34" s="36">
        <v>1637</v>
      </c>
      <c r="D34" s="36">
        <v>13519.599999999999</v>
      </c>
      <c r="E34" s="36">
        <v>2590.7</v>
      </c>
      <c r="F34" s="36">
        <v>943</v>
      </c>
      <c r="G34" s="36">
        <v>52</v>
      </c>
      <c r="H34" s="36">
        <v>0</v>
      </c>
      <c r="I34" s="33">
        <v>18742.3</v>
      </c>
      <c r="K34" s="97">
        <f aca="true" t="shared" si="4" ref="K34:Q49">C8-C34</f>
        <v>194</v>
      </c>
      <c r="L34" s="97">
        <f t="shared" si="4"/>
        <v>2008.4000000000015</v>
      </c>
      <c r="M34" s="97">
        <f t="shared" si="4"/>
        <v>-43.69999999999982</v>
      </c>
      <c r="N34" s="97">
        <f t="shared" si="4"/>
        <v>-55</v>
      </c>
      <c r="O34" s="97">
        <f t="shared" si="4"/>
        <v>40</v>
      </c>
      <c r="P34" s="97">
        <f t="shared" si="4"/>
        <v>0</v>
      </c>
      <c r="Q34" s="33">
        <f t="shared" si="4"/>
        <v>2143.7000000000007</v>
      </c>
    </row>
    <row r="35" spans="2:17" ht="12.75" customHeight="1">
      <c r="B35" s="30" t="s">
        <v>224</v>
      </c>
      <c r="C35" s="36">
        <v>1508</v>
      </c>
      <c r="D35" s="36">
        <v>189</v>
      </c>
      <c r="E35" s="36">
        <v>20.100000000000023</v>
      </c>
      <c r="F35" s="36">
        <v>324</v>
      </c>
      <c r="G35" s="36">
        <v>107</v>
      </c>
      <c r="H35" s="36">
        <v>-2148.1</v>
      </c>
      <c r="I35" s="33">
        <v>0</v>
      </c>
      <c r="K35" s="97">
        <f t="shared" si="4"/>
        <v>321</v>
      </c>
      <c r="L35" s="97">
        <f t="shared" si="4"/>
        <v>53</v>
      </c>
      <c r="M35" s="97">
        <f t="shared" si="4"/>
        <v>119.89999999999998</v>
      </c>
      <c r="N35" s="97">
        <f t="shared" si="4"/>
        <v>53</v>
      </c>
      <c r="O35" s="97">
        <f t="shared" si="4"/>
        <v>44</v>
      </c>
      <c r="P35" s="97">
        <f t="shared" si="4"/>
        <v>-590.9000000000001</v>
      </c>
      <c r="Q35" s="33">
        <f t="shared" si="4"/>
        <v>0</v>
      </c>
    </row>
    <row r="36" spans="2:17" ht="13.5" customHeight="1" thickBot="1">
      <c r="B36" s="62" t="s">
        <v>204</v>
      </c>
      <c r="C36" s="65">
        <v>3145</v>
      </c>
      <c r="D36" s="65">
        <v>13708.599999999999</v>
      </c>
      <c r="E36" s="65">
        <v>2610.8</v>
      </c>
      <c r="F36" s="65">
        <v>1267</v>
      </c>
      <c r="G36" s="65">
        <v>159</v>
      </c>
      <c r="H36" s="65">
        <v>-2148.1</v>
      </c>
      <c r="I36" s="63">
        <v>18742.3</v>
      </c>
      <c r="K36" s="98">
        <f t="shared" si="4"/>
        <v>515</v>
      </c>
      <c r="L36" s="98">
        <f t="shared" si="4"/>
        <v>2061.4000000000015</v>
      </c>
      <c r="M36" s="98">
        <f t="shared" si="4"/>
        <v>76.19999999999982</v>
      </c>
      <c r="N36" s="98">
        <f t="shared" si="4"/>
        <v>-2</v>
      </c>
      <c r="O36" s="98">
        <f t="shared" si="4"/>
        <v>84</v>
      </c>
      <c r="P36" s="98">
        <f t="shared" si="4"/>
        <v>-590.9000000000001</v>
      </c>
      <c r="Q36" s="63">
        <f t="shared" si="4"/>
        <v>2143.7000000000007</v>
      </c>
    </row>
    <row r="37" spans="2:17" ht="12.75" customHeight="1">
      <c r="B37" s="30" t="s">
        <v>229</v>
      </c>
      <c r="C37" s="36">
        <v>-548.9</v>
      </c>
      <c r="D37" s="36">
        <v>-102.3</v>
      </c>
      <c r="E37" s="36">
        <v>-459.7</v>
      </c>
      <c r="F37" s="36">
        <v>-197.9</v>
      </c>
      <c r="G37" s="36">
        <v>-26.3</v>
      </c>
      <c r="H37" s="37">
        <v>0</v>
      </c>
      <c r="I37" s="33">
        <v>-1335.1</v>
      </c>
      <c r="K37" s="97">
        <f t="shared" si="4"/>
        <v>27.899999999999977</v>
      </c>
      <c r="L37" s="97">
        <f t="shared" si="4"/>
        <v>9.299999999999997</v>
      </c>
      <c r="M37" s="97">
        <f t="shared" si="4"/>
        <v>2.6999999999999886</v>
      </c>
      <c r="N37" s="97">
        <f t="shared" si="4"/>
        <v>-22.099999999999994</v>
      </c>
      <c r="O37" s="97">
        <f t="shared" si="4"/>
        <v>-8.7</v>
      </c>
      <c r="P37" s="97">
        <f t="shared" si="4"/>
        <v>0</v>
      </c>
      <c r="Q37" s="33">
        <f t="shared" si="4"/>
        <v>9.099999999999909</v>
      </c>
    </row>
    <row r="38" spans="2:17" ht="12.75" customHeight="1">
      <c r="B38" s="30" t="s">
        <v>205</v>
      </c>
      <c r="C38" s="36">
        <v>-188.3</v>
      </c>
      <c r="D38" s="36">
        <v>-12989.1</v>
      </c>
      <c r="E38" s="36">
        <v>-161.1</v>
      </c>
      <c r="F38" s="36">
        <v>-459.8</v>
      </c>
      <c r="G38" s="36">
        <v>-30.5</v>
      </c>
      <c r="H38" s="36">
        <v>2110.2</v>
      </c>
      <c r="I38" s="33">
        <v>-11718.600000000002</v>
      </c>
      <c r="K38" s="97">
        <f t="shared" si="4"/>
        <v>11.300000000000011</v>
      </c>
      <c r="L38" s="97">
        <f t="shared" si="4"/>
        <v>-2256.8999999999996</v>
      </c>
      <c r="M38" s="97">
        <f t="shared" si="4"/>
        <v>-21.900000000000006</v>
      </c>
      <c r="N38" s="97">
        <f t="shared" si="4"/>
        <v>-73.19999999999999</v>
      </c>
      <c r="O38" s="97">
        <f t="shared" si="4"/>
        <v>8.5</v>
      </c>
      <c r="P38" s="97">
        <f t="shared" si="4"/>
        <v>431.8000000000002</v>
      </c>
      <c r="Q38" s="33">
        <f t="shared" si="4"/>
        <v>-1900.3999999999978</v>
      </c>
    </row>
    <row r="39" spans="2:17" ht="12.75" customHeight="1">
      <c r="B39" s="30" t="s">
        <v>206</v>
      </c>
      <c r="C39" s="36">
        <v>-384.7</v>
      </c>
      <c r="D39" s="36">
        <v>-150.8</v>
      </c>
      <c r="E39" s="36">
        <v>-566</v>
      </c>
      <c r="F39" s="36">
        <v>-101.4</v>
      </c>
      <c r="G39" s="36">
        <v>-110</v>
      </c>
      <c r="H39" s="36">
        <v>0.7</v>
      </c>
      <c r="I39" s="33">
        <v>-1312.1999999999998</v>
      </c>
      <c r="K39" s="97">
        <f t="shared" si="4"/>
        <v>-12.300000000000011</v>
      </c>
      <c r="L39" s="97">
        <f t="shared" si="4"/>
        <v>-18.19999999999999</v>
      </c>
      <c r="M39" s="97">
        <f t="shared" si="4"/>
        <v>-41</v>
      </c>
      <c r="N39" s="97">
        <f t="shared" si="4"/>
        <v>-3.5999999999999943</v>
      </c>
      <c r="O39" s="97">
        <f t="shared" si="4"/>
        <v>-5</v>
      </c>
      <c r="P39" s="97">
        <f t="shared" si="4"/>
        <v>0.30000000000000004</v>
      </c>
      <c r="Q39" s="33">
        <f t="shared" si="4"/>
        <v>-79.80000000000018</v>
      </c>
    </row>
    <row r="40" spans="2:17" ht="12.75" customHeight="1">
      <c r="B40" s="30" t="s">
        <v>207</v>
      </c>
      <c r="C40" s="36">
        <v>-284.2</v>
      </c>
      <c r="D40" s="36">
        <v>-221.70000000000005</v>
      </c>
      <c r="E40" s="36">
        <v>-87.80000000000001</v>
      </c>
      <c r="F40" s="36">
        <v>-73.1</v>
      </c>
      <c r="G40" s="36">
        <v>-93.6</v>
      </c>
      <c r="H40" s="36">
        <v>-4.600000000000023</v>
      </c>
      <c r="I40" s="33">
        <v>-765.0000000000001</v>
      </c>
      <c r="K40" s="97">
        <f t="shared" si="4"/>
        <v>-17.80000000000001</v>
      </c>
      <c r="L40" s="97">
        <f t="shared" si="4"/>
        <v>-115.29999999999995</v>
      </c>
      <c r="M40" s="97">
        <f t="shared" si="4"/>
        <v>-34.19999999999999</v>
      </c>
      <c r="N40" s="97">
        <f t="shared" si="4"/>
        <v>-9.900000000000006</v>
      </c>
      <c r="O40" s="97">
        <f t="shared" si="4"/>
        <v>-32.400000000000006</v>
      </c>
      <c r="P40" s="97">
        <f t="shared" si="4"/>
        <v>137.60000000000002</v>
      </c>
      <c r="Q40" s="33">
        <f t="shared" si="4"/>
        <v>-71.99999999999989</v>
      </c>
    </row>
    <row r="41" spans="2:17" ht="12.75" customHeight="1">
      <c r="B41" s="30" t="s">
        <v>42</v>
      </c>
      <c r="C41" s="36">
        <v>-92.9</v>
      </c>
      <c r="D41" s="36">
        <v>-75.9</v>
      </c>
      <c r="E41" s="36">
        <v>-320</v>
      </c>
      <c r="F41" s="36">
        <v>0</v>
      </c>
      <c r="G41" s="36">
        <v>0</v>
      </c>
      <c r="H41" s="36">
        <v>0</v>
      </c>
      <c r="I41" s="33">
        <v>-488.8</v>
      </c>
      <c r="K41" s="97">
        <f t="shared" si="4"/>
        <v>-45.099999999999994</v>
      </c>
      <c r="L41" s="97">
        <f t="shared" si="4"/>
        <v>1.9000000000000057</v>
      </c>
      <c r="M41" s="97">
        <f t="shared" si="4"/>
        <v>4</v>
      </c>
      <c r="N41" s="97">
        <f t="shared" si="4"/>
        <v>0</v>
      </c>
      <c r="O41" s="97">
        <f t="shared" si="4"/>
        <v>0</v>
      </c>
      <c r="P41" s="97">
        <f t="shared" si="4"/>
        <v>0</v>
      </c>
      <c r="Q41" s="33">
        <f t="shared" si="4"/>
        <v>-39.19999999999999</v>
      </c>
    </row>
    <row r="42" spans="2:17" ht="12.75" customHeight="1">
      <c r="B42" s="30" t="s">
        <v>47</v>
      </c>
      <c r="C42" s="36">
        <v>-14.700000000000012</v>
      </c>
      <c r="D42" s="36">
        <v>0</v>
      </c>
      <c r="E42" s="36">
        <v>-1</v>
      </c>
      <c r="F42" s="36">
        <v>0</v>
      </c>
      <c r="G42" s="36">
        <v>-6.699999999999999</v>
      </c>
      <c r="H42" s="36">
        <v>0</v>
      </c>
      <c r="I42" s="33">
        <v>-22.400000000000013</v>
      </c>
      <c r="K42" s="97">
        <f t="shared" si="4"/>
        <v>-50.29999999999999</v>
      </c>
      <c r="L42" s="125" t="s">
        <v>28</v>
      </c>
      <c r="M42" s="125" t="s">
        <v>28</v>
      </c>
      <c r="N42" s="97">
        <f>F16-F42</f>
        <v>0</v>
      </c>
      <c r="O42" s="97">
        <f>G16-G42</f>
        <v>6.699999999999999</v>
      </c>
      <c r="P42" s="125" t="s">
        <v>28</v>
      </c>
      <c r="Q42" s="33">
        <f t="shared" si="4"/>
        <v>-41.59999999999999</v>
      </c>
    </row>
    <row r="43" spans="2:17" ht="12.75" customHeight="1">
      <c r="B43" s="30" t="s">
        <v>209</v>
      </c>
      <c r="C43" s="36">
        <v>201.8</v>
      </c>
      <c r="D43" s="36">
        <v>40.3</v>
      </c>
      <c r="E43" s="36">
        <v>99</v>
      </c>
      <c r="F43" s="36">
        <v>0</v>
      </c>
      <c r="G43" s="36">
        <v>0</v>
      </c>
      <c r="H43" s="36">
        <v>46.6</v>
      </c>
      <c r="I43" s="33">
        <v>387.7</v>
      </c>
      <c r="K43" s="97">
        <f t="shared" si="4"/>
        <v>38.19999999999999</v>
      </c>
      <c r="L43" s="97">
        <f t="shared" si="4"/>
        <v>-18.299999999999997</v>
      </c>
      <c r="M43" s="97">
        <f t="shared" si="4"/>
        <v>37</v>
      </c>
      <c r="N43" s="125" t="s">
        <v>28</v>
      </c>
      <c r="O43" s="97">
        <f aca="true" t="shared" si="5" ref="O43:P49">G17-G43</f>
        <v>2</v>
      </c>
      <c r="P43" s="97">
        <f t="shared" si="5"/>
        <v>6.399999999999999</v>
      </c>
      <c r="Q43" s="33">
        <f t="shared" si="4"/>
        <v>66.30000000000001</v>
      </c>
    </row>
    <row r="44" spans="2:17" ht="12.75" customHeight="1">
      <c r="B44" s="30" t="s">
        <v>208</v>
      </c>
      <c r="C44" s="36">
        <v>-143.6</v>
      </c>
      <c r="D44" s="36">
        <v>-221.2</v>
      </c>
      <c r="E44" s="36">
        <v>-190</v>
      </c>
      <c r="F44" s="36">
        <v>-53.6</v>
      </c>
      <c r="G44" s="36">
        <v>-38</v>
      </c>
      <c r="H44" s="36">
        <v>0.7000000000000002</v>
      </c>
      <c r="I44" s="33">
        <v>-645.7</v>
      </c>
      <c r="K44" s="97">
        <f t="shared" si="4"/>
        <v>-110.4</v>
      </c>
      <c r="L44" s="97">
        <f t="shared" si="4"/>
        <v>226.2</v>
      </c>
      <c r="M44" s="97">
        <f t="shared" si="4"/>
        <v>-22</v>
      </c>
      <c r="N44" s="97">
        <f>F18-F44</f>
        <v>-25.4</v>
      </c>
      <c r="O44" s="97">
        <f t="shared" si="5"/>
        <v>-24</v>
      </c>
      <c r="P44" s="97">
        <f t="shared" si="5"/>
        <v>1.2999999999999998</v>
      </c>
      <c r="Q44" s="33">
        <f t="shared" si="4"/>
        <v>45.700000000000045</v>
      </c>
    </row>
    <row r="45" spans="2:17" ht="13.5" customHeight="1" thickBot="1">
      <c r="B45" s="62" t="s">
        <v>210</v>
      </c>
      <c r="C45" s="65">
        <v>-1455.4999999999995</v>
      </c>
      <c r="D45" s="65">
        <v>-13720.7</v>
      </c>
      <c r="E45" s="65">
        <v>-1686.6</v>
      </c>
      <c r="F45" s="65">
        <v>-885.8000000000001</v>
      </c>
      <c r="G45" s="65">
        <v>-305.1</v>
      </c>
      <c r="H45" s="65">
        <v>2153.6000000000004</v>
      </c>
      <c r="I45" s="63">
        <v>-15900.599999999999</v>
      </c>
      <c r="K45" s="98">
        <f t="shared" si="4"/>
        <v>-158.50000000000045</v>
      </c>
      <c r="L45" s="98">
        <f t="shared" si="4"/>
        <v>-2171.2999999999993</v>
      </c>
      <c r="M45" s="98">
        <f t="shared" si="4"/>
        <v>-73.40000000000009</v>
      </c>
      <c r="N45" s="98">
        <f>F19-F45</f>
        <v>-133.19999999999993</v>
      </c>
      <c r="O45" s="98">
        <f t="shared" si="5"/>
        <v>-52.89999999999998</v>
      </c>
      <c r="P45" s="98">
        <f t="shared" si="5"/>
        <v>577.3999999999996</v>
      </c>
      <c r="Q45" s="63">
        <f t="shared" si="4"/>
        <v>-2011.4000000000015</v>
      </c>
    </row>
    <row r="46" spans="2:17" ht="12.75" customHeight="1" thickBot="1">
      <c r="B46" s="62" t="s">
        <v>230</v>
      </c>
      <c r="C46" s="65">
        <v>2239</v>
      </c>
      <c r="D46" s="65">
        <v>90</v>
      </c>
      <c r="E46" s="65">
        <v>1384</v>
      </c>
      <c r="F46" s="65">
        <v>579</v>
      </c>
      <c r="G46" s="65">
        <v>-120</v>
      </c>
      <c r="H46" s="65">
        <v>5</v>
      </c>
      <c r="I46" s="90">
        <v>4177</v>
      </c>
      <c r="K46" s="99">
        <f t="shared" si="4"/>
        <v>328</v>
      </c>
      <c r="L46" s="99">
        <f t="shared" si="4"/>
        <v>-119</v>
      </c>
      <c r="M46" s="99">
        <f t="shared" si="4"/>
        <v>0</v>
      </c>
      <c r="N46" s="99">
        <f>F20-F46</f>
        <v>-113</v>
      </c>
      <c r="O46" s="99">
        <f t="shared" si="5"/>
        <v>40</v>
      </c>
      <c r="P46" s="99">
        <f t="shared" si="5"/>
        <v>-13</v>
      </c>
      <c r="Q46" s="90">
        <f t="shared" si="4"/>
        <v>123</v>
      </c>
    </row>
    <row r="47" spans="2:17" ht="13.5" customHeight="1" thickBot="1">
      <c r="B47" s="62" t="s">
        <v>48</v>
      </c>
      <c r="C47" s="65">
        <v>1690</v>
      </c>
      <c r="D47" s="65">
        <v>-13</v>
      </c>
      <c r="E47" s="65">
        <v>924</v>
      </c>
      <c r="F47" s="65">
        <v>382</v>
      </c>
      <c r="G47" s="65">
        <v>-146</v>
      </c>
      <c r="H47" s="65">
        <v>5</v>
      </c>
      <c r="I47" s="90">
        <v>2842</v>
      </c>
      <c r="K47" s="99">
        <f t="shared" si="4"/>
        <v>356</v>
      </c>
      <c r="L47" s="99">
        <f t="shared" si="4"/>
        <v>-109</v>
      </c>
      <c r="M47" s="99">
        <f t="shared" si="4"/>
        <v>3</v>
      </c>
      <c r="N47" s="99">
        <f>F21-F47</f>
        <v>-136</v>
      </c>
      <c r="O47" s="99">
        <f t="shared" si="5"/>
        <v>31</v>
      </c>
      <c r="P47" s="99">
        <f t="shared" si="5"/>
        <v>-13</v>
      </c>
      <c r="Q47" s="90">
        <f t="shared" si="4"/>
        <v>132</v>
      </c>
    </row>
    <row r="48" spans="2:17" ht="12.75" customHeight="1">
      <c r="B48" s="30" t="s">
        <v>211</v>
      </c>
      <c r="C48" s="36">
        <v>9</v>
      </c>
      <c r="D48" s="37">
        <v>0</v>
      </c>
      <c r="E48" s="36">
        <v>0</v>
      </c>
      <c r="F48" s="36">
        <v>-5.68784233230016</v>
      </c>
      <c r="G48" s="36">
        <v>4.85652199017603</v>
      </c>
      <c r="H48" s="36">
        <v>0</v>
      </c>
      <c r="I48" s="33">
        <v>8.168679657878375</v>
      </c>
      <c r="K48" s="97">
        <f t="shared" si="4"/>
        <v>46</v>
      </c>
      <c r="L48" s="125" t="s">
        <v>28</v>
      </c>
      <c r="M48" s="125" t="s">
        <v>28</v>
      </c>
      <c r="N48" s="125" t="s">
        <v>28</v>
      </c>
      <c r="O48" s="97">
        <f t="shared" si="5"/>
        <v>2.14347800982397</v>
      </c>
      <c r="P48" s="97">
        <f t="shared" si="5"/>
        <v>0</v>
      </c>
      <c r="Q48" s="33">
        <f t="shared" si="4"/>
        <v>-8.168679657878375</v>
      </c>
    </row>
    <row r="49" spans="2:17" ht="12.75" customHeight="1">
      <c r="B49" s="30" t="s">
        <v>212</v>
      </c>
      <c r="C49" s="36">
        <v>-523</v>
      </c>
      <c r="D49" s="36">
        <v>-63</v>
      </c>
      <c r="E49" s="36">
        <v>-569</v>
      </c>
      <c r="F49" s="36">
        <v>-198</v>
      </c>
      <c r="G49" s="36">
        <v>-40</v>
      </c>
      <c r="H49" s="36">
        <v>-30</v>
      </c>
      <c r="I49" s="33">
        <v>-1423</v>
      </c>
      <c r="K49" s="97">
        <f t="shared" si="4"/>
        <v>-65</v>
      </c>
      <c r="L49" s="97">
        <f t="shared" si="4"/>
        <v>37</v>
      </c>
      <c r="M49" s="97">
        <f t="shared" si="4"/>
        <v>-200</v>
      </c>
      <c r="N49" s="97">
        <f t="shared" si="4"/>
        <v>35</v>
      </c>
      <c r="O49" s="97">
        <f t="shared" si="5"/>
        <v>-22</v>
      </c>
      <c r="P49" s="97">
        <f t="shared" si="5"/>
        <v>26</v>
      </c>
      <c r="Q49" s="33">
        <f t="shared" si="4"/>
        <v>-189</v>
      </c>
    </row>
    <row r="50" spans="2:17" ht="12.75" customHeight="1">
      <c r="B50" s="30"/>
      <c r="C50" s="36"/>
      <c r="D50" s="36"/>
      <c r="E50" s="36"/>
      <c r="F50" s="36"/>
      <c r="G50" s="36"/>
      <c r="H50" s="36"/>
      <c r="I50" s="33"/>
      <c r="Q50" s="33"/>
    </row>
    <row r="51" spans="2:17" ht="13.5" customHeight="1">
      <c r="B51" s="28" t="s">
        <v>260</v>
      </c>
      <c r="C51" s="36">
        <v>7094</v>
      </c>
      <c r="D51" s="36">
        <v>2945</v>
      </c>
      <c r="E51" s="36">
        <v>11128</v>
      </c>
      <c r="F51" s="36">
        <v>1835</v>
      </c>
      <c r="G51" s="36">
        <v>1870</v>
      </c>
      <c r="H51" s="36">
        <v>0</v>
      </c>
      <c r="I51" s="33">
        <v>24872</v>
      </c>
      <c r="K51" s="97">
        <f aca="true" t="shared" si="6" ref="K51:Q51">C26-C51</f>
        <v>-201</v>
      </c>
      <c r="L51" s="97">
        <f t="shared" si="6"/>
        <v>57</v>
      </c>
      <c r="M51" s="97">
        <f t="shared" si="6"/>
        <v>472</v>
      </c>
      <c r="N51" s="97">
        <f t="shared" si="6"/>
        <v>-14</v>
      </c>
      <c r="O51" s="97">
        <f t="shared" si="6"/>
        <v>-337</v>
      </c>
      <c r="P51" s="97">
        <f t="shared" si="6"/>
        <v>0</v>
      </c>
      <c r="Q51" s="33">
        <f t="shared" si="6"/>
        <v>-23</v>
      </c>
    </row>
    <row r="52" spans="2:17" ht="12.75" customHeight="1">
      <c r="B52" s="28"/>
      <c r="C52" s="36"/>
      <c r="D52" s="36"/>
      <c r="E52" s="36"/>
      <c r="F52" s="36"/>
      <c r="G52" s="36"/>
      <c r="H52" s="36"/>
      <c r="I52" s="33"/>
      <c r="Q52" s="33"/>
    </row>
    <row r="53" spans="2:9" ht="25.5">
      <c r="B53" s="149" t="s">
        <v>257</v>
      </c>
      <c r="C53" s="36"/>
      <c r="D53" s="36"/>
      <c r="E53" s="36"/>
      <c r="F53" s="36"/>
      <c r="G53" s="36"/>
      <c r="H53" s="36"/>
      <c r="I53" s="33"/>
    </row>
    <row r="54" ht="15.75" customHeight="1"/>
    <row r="55" ht="12.75">
      <c r="B55" s="149" t="s">
        <v>261</v>
      </c>
    </row>
    <row r="56" ht="15.75" customHeight="1">
      <c r="C56" s="2"/>
    </row>
    <row r="57" spans="2:20" ht="75.75" customHeight="1">
      <c r="B57" s="70" t="s">
        <v>295</v>
      </c>
      <c r="C57" s="60" t="s">
        <v>214</v>
      </c>
      <c r="D57" s="60" t="s">
        <v>216</v>
      </c>
      <c r="E57" s="60" t="s">
        <v>198</v>
      </c>
      <c r="F57" s="60" t="s">
        <v>184</v>
      </c>
      <c r="G57" s="61" t="s">
        <v>221</v>
      </c>
      <c r="H57" s="61" t="s">
        <v>200</v>
      </c>
      <c r="I57" s="59" t="s">
        <v>150</v>
      </c>
      <c r="S57" s="204"/>
      <c r="T57" s="204"/>
    </row>
    <row r="58" spans="2:20" ht="12.75" customHeight="1">
      <c r="B58" s="107"/>
      <c r="C58" s="109" t="s">
        <v>54</v>
      </c>
      <c r="D58" s="109" t="s">
        <v>54</v>
      </c>
      <c r="E58" s="109" t="s">
        <v>54</v>
      </c>
      <c r="F58" s="109" t="s">
        <v>54</v>
      </c>
      <c r="G58" s="109" t="s">
        <v>54</v>
      </c>
      <c r="H58" s="109" t="s">
        <v>54</v>
      </c>
      <c r="I58" s="108" t="s">
        <v>54</v>
      </c>
      <c r="S58" s="4"/>
      <c r="T58" s="4"/>
    </row>
    <row r="59" spans="2:20" ht="12.75" customHeight="1" thickBot="1">
      <c r="B59" s="114"/>
      <c r="C59" s="114"/>
      <c r="D59" s="114"/>
      <c r="E59" s="114"/>
      <c r="F59" s="114"/>
      <c r="G59" s="114"/>
      <c r="H59" s="114"/>
      <c r="I59" s="110"/>
      <c r="S59" s="205"/>
      <c r="T59" s="205"/>
    </row>
    <row r="60" spans="2:9" ht="13.5" customHeight="1">
      <c r="B60" s="66" t="s">
        <v>201</v>
      </c>
      <c r="C60" s="36"/>
      <c r="D60" s="36"/>
      <c r="E60" s="36"/>
      <c r="F60" s="36"/>
      <c r="G60" s="36"/>
      <c r="H60" s="36"/>
      <c r="I60" s="33"/>
    </row>
    <row r="61" spans="2:9" ht="12.75" customHeight="1">
      <c r="B61" s="30" t="s">
        <v>202</v>
      </c>
      <c r="C61" s="36">
        <v>1637</v>
      </c>
      <c r="D61" s="36">
        <v>15630</v>
      </c>
      <c r="E61" s="36">
        <v>554</v>
      </c>
      <c r="F61" s="36">
        <v>943</v>
      </c>
      <c r="G61" s="36">
        <v>52</v>
      </c>
      <c r="H61" s="36">
        <v>0</v>
      </c>
      <c r="I61" s="33">
        <v>18817</v>
      </c>
    </row>
    <row r="62" spans="2:9" ht="12.75" customHeight="1">
      <c r="B62" s="30" t="s">
        <v>224</v>
      </c>
      <c r="C62" s="36">
        <v>1508</v>
      </c>
      <c r="D62" s="36">
        <v>189</v>
      </c>
      <c r="E62" s="36">
        <v>2056</v>
      </c>
      <c r="F62" s="36">
        <v>324</v>
      </c>
      <c r="G62" s="36">
        <v>107</v>
      </c>
      <c r="H62" s="36">
        <v>-4185</v>
      </c>
      <c r="I62" s="33">
        <v>0</v>
      </c>
    </row>
    <row r="63" spans="2:9" ht="13.5" customHeight="1" thickBot="1">
      <c r="B63" s="62" t="s">
        <v>204</v>
      </c>
      <c r="C63" s="65">
        <v>3145</v>
      </c>
      <c r="D63" s="65">
        <v>15819</v>
      </c>
      <c r="E63" s="65">
        <v>2611</v>
      </c>
      <c r="F63" s="65">
        <v>1267</v>
      </c>
      <c r="G63" s="65">
        <v>159</v>
      </c>
      <c r="H63" s="65">
        <v>-4185</v>
      </c>
      <c r="I63" s="63">
        <v>18817</v>
      </c>
    </row>
    <row r="64" spans="2:9" ht="12.75" customHeight="1">
      <c r="B64" s="30" t="s">
        <v>229</v>
      </c>
      <c r="C64" s="36">
        <v>-548.9</v>
      </c>
      <c r="D64" s="36">
        <v>-102.3</v>
      </c>
      <c r="E64" s="36">
        <v>-459.7</v>
      </c>
      <c r="F64" s="36">
        <v>-197.9</v>
      </c>
      <c r="G64" s="36">
        <v>-26.3</v>
      </c>
      <c r="H64" s="36">
        <v>0</v>
      </c>
      <c r="I64" s="33">
        <v>-1335</v>
      </c>
    </row>
    <row r="65" spans="2:9" ht="12.75" customHeight="1">
      <c r="B65" s="30" t="s">
        <v>205</v>
      </c>
      <c r="C65" s="36">
        <v>-188.7</v>
      </c>
      <c r="D65" s="36">
        <v>-12989.1</v>
      </c>
      <c r="E65" s="36">
        <v>-161.1</v>
      </c>
      <c r="F65" s="36">
        <v>-459.8</v>
      </c>
      <c r="G65" s="36">
        <v>-30.5</v>
      </c>
      <c r="H65" s="36">
        <v>2110.2</v>
      </c>
      <c r="I65" s="33">
        <v>-11719</v>
      </c>
    </row>
    <row r="66" spans="2:9" ht="12.75" customHeight="1">
      <c r="B66" s="30" t="s">
        <v>206</v>
      </c>
      <c r="C66" s="36">
        <v>-384.5</v>
      </c>
      <c r="D66" s="36">
        <v>-150.8</v>
      </c>
      <c r="E66" s="36">
        <v>-566</v>
      </c>
      <c r="F66" s="36">
        <v>-101.4</v>
      </c>
      <c r="G66" s="36">
        <v>-110</v>
      </c>
      <c r="H66" s="36">
        <v>0.7</v>
      </c>
      <c r="I66" s="33">
        <v>-1312</v>
      </c>
    </row>
    <row r="67" spans="2:9" ht="12.75" customHeight="1">
      <c r="B67" s="30" t="s">
        <v>207</v>
      </c>
      <c r="C67" s="36">
        <v>-284.29999999999995</v>
      </c>
      <c r="D67" s="36">
        <v>-2264.1</v>
      </c>
      <c r="E67" s="36">
        <v>-87.80000000000001</v>
      </c>
      <c r="F67" s="36">
        <v>-73.1</v>
      </c>
      <c r="G67" s="36">
        <v>-93.6</v>
      </c>
      <c r="H67" s="36">
        <v>2031.3</v>
      </c>
      <c r="I67" s="33">
        <v>-772.1</v>
      </c>
    </row>
    <row r="68" spans="2:9" ht="12.75" customHeight="1">
      <c r="B68" s="30" t="s">
        <v>42</v>
      </c>
      <c r="C68" s="36">
        <v>-93</v>
      </c>
      <c r="D68" s="36">
        <v>-144</v>
      </c>
      <c r="E68" s="36">
        <v>-320</v>
      </c>
      <c r="F68" s="36">
        <v>0</v>
      </c>
      <c r="G68" s="36">
        <v>0</v>
      </c>
      <c r="H68" s="36">
        <v>0</v>
      </c>
      <c r="I68" s="33">
        <v>-557</v>
      </c>
    </row>
    <row r="69" spans="2:9" ht="12.75" customHeight="1">
      <c r="B69" s="30" t="s">
        <v>47</v>
      </c>
      <c r="C69" s="36">
        <v>-14.800000000000011</v>
      </c>
      <c r="D69" s="36">
        <v>0</v>
      </c>
      <c r="E69" s="37">
        <v>-1</v>
      </c>
      <c r="F69" s="37">
        <v>0</v>
      </c>
      <c r="G69" s="36">
        <v>-6.699999999999999</v>
      </c>
      <c r="H69" s="37">
        <v>0</v>
      </c>
      <c r="I69" s="33">
        <v>-22.900000000000006</v>
      </c>
    </row>
    <row r="70" spans="2:9" ht="12.75" customHeight="1">
      <c r="B70" s="30" t="s">
        <v>209</v>
      </c>
      <c r="C70" s="36">
        <v>201.8</v>
      </c>
      <c r="D70" s="36">
        <v>40.3</v>
      </c>
      <c r="E70" s="36">
        <v>99</v>
      </c>
      <c r="F70" s="37">
        <v>0</v>
      </c>
      <c r="G70" s="36">
        <v>0</v>
      </c>
      <c r="H70" s="36">
        <v>46.6</v>
      </c>
      <c r="I70" s="33">
        <v>388</v>
      </c>
    </row>
    <row r="71" spans="2:9" ht="12.75" customHeight="1">
      <c r="B71" s="30" t="s">
        <v>208</v>
      </c>
      <c r="C71" s="36">
        <v>-142.8</v>
      </c>
      <c r="D71" s="36">
        <v>-221.2</v>
      </c>
      <c r="E71" s="36">
        <v>-190</v>
      </c>
      <c r="F71" s="36">
        <v>-53.6</v>
      </c>
      <c r="G71" s="36">
        <v>-38</v>
      </c>
      <c r="H71" s="36">
        <v>0.7000000000000002</v>
      </c>
      <c r="I71" s="33">
        <v>-645</v>
      </c>
    </row>
    <row r="72" spans="2:9" ht="13.5" customHeight="1" thickBot="1">
      <c r="B72" s="62" t="s">
        <v>210</v>
      </c>
      <c r="C72" s="65">
        <v>-1455.2</v>
      </c>
      <c r="D72" s="65">
        <v>-15831.3</v>
      </c>
      <c r="E72" s="65">
        <v>-1686.6</v>
      </c>
      <c r="F72" s="65">
        <v>-885.7</v>
      </c>
      <c r="G72" s="65">
        <v>-305.1</v>
      </c>
      <c r="H72" s="65">
        <v>4189.7</v>
      </c>
      <c r="I72" s="63">
        <v>-15975</v>
      </c>
    </row>
    <row r="73" spans="2:9" ht="12.75" customHeight="1" thickBot="1">
      <c r="B73" s="62" t="s">
        <v>230</v>
      </c>
      <c r="C73" s="89">
        <v>2239</v>
      </c>
      <c r="D73" s="89">
        <v>90</v>
      </c>
      <c r="E73" s="89">
        <v>1384</v>
      </c>
      <c r="F73" s="89">
        <v>579</v>
      </c>
      <c r="G73" s="89">
        <v>-120</v>
      </c>
      <c r="H73" s="89">
        <v>5</v>
      </c>
      <c r="I73" s="90">
        <v>4177</v>
      </c>
    </row>
    <row r="74" spans="2:9" ht="13.5" customHeight="1" thickBot="1">
      <c r="B74" s="62" t="s">
        <v>48</v>
      </c>
      <c r="C74" s="89">
        <v>1690</v>
      </c>
      <c r="D74" s="89">
        <v>-13</v>
      </c>
      <c r="E74" s="89">
        <v>924</v>
      </c>
      <c r="F74" s="89">
        <v>382</v>
      </c>
      <c r="G74" s="89">
        <v>-146</v>
      </c>
      <c r="H74" s="89">
        <v>5</v>
      </c>
      <c r="I74" s="90">
        <v>2842</v>
      </c>
    </row>
    <row r="75" spans="2:9" ht="12.75" customHeight="1">
      <c r="B75" s="30" t="s">
        <v>211</v>
      </c>
      <c r="C75" s="36">
        <v>9</v>
      </c>
      <c r="D75" s="36">
        <v>0</v>
      </c>
      <c r="E75" s="36">
        <v>0</v>
      </c>
      <c r="F75" s="36">
        <v>-5.68784233230016</v>
      </c>
      <c r="G75" s="36">
        <v>4.85652199017603</v>
      </c>
      <c r="H75" s="36">
        <v>0</v>
      </c>
      <c r="I75" s="33">
        <v>8.168679657878375</v>
      </c>
    </row>
    <row r="76" spans="2:9" ht="12.75" customHeight="1">
      <c r="B76" s="30" t="s">
        <v>212</v>
      </c>
      <c r="C76" s="36">
        <v>-523</v>
      </c>
      <c r="D76" s="36">
        <v>-63</v>
      </c>
      <c r="E76" s="36">
        <v>-569</v>
      </c>
      <c r="F76" s="36">
        <v>-198</v>
      </c>
      <c r="G76" s="36">
        <v>-40</v>
      </c>
      <c r="H76" s="36">
        <v>-30</v>
      </c>
      <c r="I76" s="33">
        <v>-1423</v>
      </c>
    </row>
    <row r="77" spans="2:9" ht="12.75" customHeight="1">
      <c r="B77" s="30"/>
      <c r="C77" s="36"/>
      <c r="D77" s="36"/>
      <c r="E77" s="36"/>
      <c r="F77" s="36"/>
      <c r="G77" s="36"/>
      <c r="H77" s="36"/>
      <c r="I77" s="33"/>
    </row>
    <row r="78" spans="2:9" ht="13.5" customHeight="1">
      <c r="B78" s="28" t="s">
        <v>319</v>
      </c>
      <c r="C78" s="36">
        <v>7094</v>
      </c>
      <c r="D78" s="36">
        <v>2945</v>
      </c>
      <c r="E78" s="36">
        <v>11128</v>
      </c>
      <c r="F78" s="36">
        <v>1835</v>
      </c>
      <c r="G78" s="36">
        <v>1870</v>
      </c>
      <c r="H78" s="36">
        <v>0</v>
      </c>
      <c r="I78" s="33">
        <v>24872</v>
      </c>
    </row>
    <row r="79" spans="2:9" ht="12.75">
      <c r="B79" s="28"/>
      <c r="C79" s="36"/>
      <c r="D79" s="36"/>
      <c r="E79" s="36"/>
      <c r="F79" s="36"/>
      <c r="G79" s="36"/>
      <c r="H79" s="36"/>
      <c r="I79" s="36"/>
    </row>
    <row r="80" spans="2:9" ht="12.75">
      <c r="B80" s="149" t="s">
        <v>320</v>
      </c>
      <c r="C80" s="36"/>
      <c r="D80" s="36"/>
      <c r="E80" s="36"/>
      <c r="F80" s="36"/>
      <c r="G80" s="36"/>
      <c r="H80" s="36"/>
      <c r="I80" s="36"/>
    </row>
    <row r="81" ht="12.75">
      <c r="I81" s="208"/>
    </row>
    <row r="82" ht="12.75">
      <c r="I82" s="208"/>
    </row>
    <row r="83" ht="12.75">
      <c r="I83" s="208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Gałek Piotr</cp:lastModifiedBy>
  <cp:lastPrinted>2017-05-18T14:59:21Z</cp:lastPrinted>
  <dcterms:created xsi:type="dcterms:W3CDTF">2007-11-13T09:27:33Z</dcterms:created>
  <dcterms:modified xsi:type="dcterms:W3CDTF">2018-08-29T17:17:55Z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2018_EN.xls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