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135" windowWidth="15780" windowHeight="11925" tabRatio="779" activeTab="1"/>
  </bookViews>
  <sheets>
    <sheet name="Table of Contents" sheetId="1" r:id="rId1"/>
    <sheet name="P&amp;L" sheetId="2" r:id="rId2"/>
    <sheet name="Balance sheet" sheetId="3" r:id="rId3"/>
    <sheet name="CF" sheetId="4" r:id="rId4"/>
    <sheet name="Additional data" sheetId="5" r:id="rId5"/>
    <sheet name="Hedging" sheetId="6" r:id="rId6"/>
    <sheet name="Operating data" sheetId="7" r:id="rId7"/>
    <sheet name="Customer Groups_2013-16" sheetId="8" r:id="rId8"/>
    <sheet name="Segments_FY" sheetId="9" r:id="rId9"/>
    <sheet name="Segments_Q4" sheetId="10" r:id="rId10"/>
    <sheet name="Segments_1Q" sheetId="11" state="hidden" r:id="rId11"/>
    <sheet name="Segment_E&amp;P_quarterly_2013-16" sheetId="12" r:id="rId12"/>
    <sheet name="Segment_T&amp;S_quarterly_2013-16" sheetId="13" r:id="rId13"/>
    <sheet name="Segment_D_quarterly_2013-16" sheetId="14" r:id="rId14"/>
    <sheet name="Segment_Gen_quarterly_2013-16" sheetId="15" r:id="rId15"/>
    <sheet name="Segment_Oth_quarterly_2013-16" sheetId="16" r:id="rId16"/>
  </sheets>
  <definedNames>
    <definedName name="_xlfn.IFERROR" hidden="1">#NAME?</definedName>
    <definedName name="_xlnm.Print_Area" localSheetId="4">'Additional data'!$A$2:$J$36</definedName>
    <definedName name="_xlnm.Print_Area" localSheetId="2">'Balance sheet'!$B$2:$F$72</definedName>
    <definedName name="_xlnm.Print_Area" localSheetId="3">'CF'!$B$2:$J$50</definedName>
    <definedName name="_xlnm.Print_Area" localSheetId="7">'Customer Groups_2013-16'!$B$2:$M$18</definedName>
    <definedName name="_xlnm.Print_Area" localSheetId="5">'Hedging'!$A$2:$J$48</definedName>
    <definedName name="_xlnm.Print_Area" localSheetId="6">'Operating data'!$A$2:$K$59</definedName>
    <definedName name="_xlnm.Print_Area" localSheetId="1">'P&amp;L'!$A$2:$U$35</definedName>
    <definedName name="_xlnm.Print_Area" localSheetId="13">'Segment_D_quarterly_2013-16'!$B$2:$M$26</definedName>
    <definedName name="_xlnm.Print_Area" localSheetId="11">'Segment_E&amp;P_quarterly_2013-16'!$B$2:$M$28</definedName>
    <definedName name="_xlnm.Print_Area" localSheetId="14">'Segment_Gen_quarterly_2013-16'!$B$2:$M$23</definedName>
    <definedName name="_xlnm.Print_Area" localSheetId="15">'Segment_Oth_quarterly_2013-16'!$B$2:$M$23</definedName>
    <definedName name="_xlnm.Print_Area" localSheetId="12">'Segment_T&amp;S_quarterly_2013-16'!$B$2:$M$23</definedName>
    <definedName name="_xlnm.Print_Area" localSheetId="10">'Segments_1Q'!$A$1:$R$96</definedName>
    <definedName name="_xlnm.Print_Area" localSheetId="8">'Segments_FY'!$A$2:$R$96</definedName>
    <definedName name="_xlnm.Print_Area" localSheetId="9">'Segments_Q4'!$A$2:$R$68</definedName>
    <definedName name="_xlnm.Print_Area" localSheetId="0">'Table of Contents'!$B$2:$B$22</definedName>
    <definedName name="_xlnm.Print_Titles" localSheetId="3">'CF'!$2:$5</definedName>
  </definedNames>
  <calcPr fullCalcOnLoad="1"/>
</workbook>
</file>

<file path=xl/sharedStrings.xml><?xml version="1.0" encoding="utf-8"?>
<sst xmlns="http://schemas.openxmlformats.org/spreadsheetml/2006/main" count="1337" uniqueCount="311">
  <si>
    <t>(%)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</si>
  <si>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</si>
  <si>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</si>
  <si>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</si>
  <si>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</si>
  <si>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</si>
  <si>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</si>
  <si>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</si>
  <si>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</si>
  <si>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</si>
  <si>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</si>
  <si>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</si>
  <si>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</si>
  <si>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</si>
  <si>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</si>
  <si>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Q1-Q3 2012</t>
  </si>
  <si>
    <t>Q4 2012</t>
  </si>
  <si>
    <t>Q4 2011</t>
  </si>
  <si>
    <t>Q1-Q4 2012</t>
  </si>
  <si>
    <t>FY 2012</t>
  </si>
  <si>
    <t>Q3 2012</t>
  </si>
  <si>
    <t>Q2 2012</t>
  </si>
  <si>
    <t>FY 2011</t>
  </si>
  <si>
    <t>Q3 2011</t>
  </si>
  <si>
    <t>Q2 2011</t>
  </si>
  <si>
    <t>Q2 2013</t>
  </si>
  <si>
    <t>Q1 2013</t>
  </si>
  <si>
    <t>Q1-Q2 2013</t>
  </si>
  <si>
    <t>Q3 2013</t>
  </si>
  <si>
    <t>Q1-Q3 2013</t>
  </si>
  <si>
    <t>Q4 2013</t>
  </si>
  <si>
    <t>FY 2013</t>
  </si>
  <si>
    <t>Q1-Q4 2013</t>
  </si>
  <si>
    <t>Q1 2014</t>
  </si>
  <si>
    <t>Q2 2014</t>
  </si>
  <si>
    <t>Q1-Q2 2014</t>
  </si>
  <si>
    <t>FY 2014</t>
  </si>
  <si>
    <t>Q4 2014</t>
  </si>
  <si>
    <t>Q3 2014</t>
  </si>
  <si>
    <t>1Q 2014</t>
  </si>
  <si>
    <t>1Q 2013 * przekształcony</t>
  </si>
  <si>
    <t>Change between Q1 2014 and Q1 2013</t>
  </si>
  <si>
    <t>Sales revenues</t>
  </si>
  <si>
    <t>Raw and other materials used</t>
  </si>
  <si>
    <t>Employee benefits</t>
  </si>
  <si>
    <t>Depreciation and amortisation</t>
  </si>
  <si>
    <t>Contracted services</t>
  </si>
  <si>
    <t>Cost of products and services for own needs</t>
  </si>
  <si>
    <t>Other operating expenses (net)</t>
  </si>
  <si>
    <t>Total operating expenses</t>
  </si>
  <si>
    <t>Operating profit/loss</t>
  </si>
  <si>
    <t>Financial revenues</t>
  </si>
  <si>
    <t>Financial expenses</t>
  </si>
  <si>
    <t xml:space="preserve">Share in net profit/loss of equity-accounted entities </t>
  </si>
  <si>
    <t>Profit/loss before tax</t>
  </si>
  <si>
    <t>Income tax</t>
  </si>
  <si>
    <t>Net profit for the financial yearNet profit/loss</t>
  </si>
  <si>
    <t>Attributable to:</t>
  </si>
  <si>
    <t>Owners of the Parent</t>
  </si>
  <si>
    <t>Non-controlling interests</t>
  </si>
  <si>
    <t>CONSOLIDATED INCOME STATEMENT</t>
  </si>
  <si>
    <t>Change</t>
  </si>
  <si>
    <t>(in mPLN)</t>
  </si>
  <si>
    <t>restated</t>
  </si>
  <si>
    <t>ASSETS</t>
  </si>
  <si>
    <t>Non-current assets</t>
  </si>
  <si>
    <t>Property, plant and equipment</t>
  </si>
  <si>
    <t>Intangible assets</t>
  </si>
  <si>
    <t>Investments in equity-accounted associates</t>
  </si>
  <si>
    <t>Deferred tax assets</t>
  </si>
  <si>
    <t>Other non-current assets</t>
  </si>
  <si>
    <t>Total non-current assets</t>
  </si>
  <si>
    <t>Current assets</t>
  </si>
  <si>
    <t>Inventories</t>
  </si>
  <si>
    <t>Trade and other receivables</t>
  </si>
  <si>
    <t>Derivative financial instrument assets</t>
  </si>
  <si>
    <t>Cash and cash equivalents</t>
  </si>
  <si>
    <t>Non-current assets held for sale</t>
  </si>
  <si>
    <t>Total assets</t>
  </si>
  <si>
    <t>EQUITY AND LIABILITIES</t>
  </si>
  <si>
    <t>Equity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</si>
  <si>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</si>
  <si>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</si>
  <si>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</si>
  <si>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</si>
  <si>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</si>
  <si>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Non-current liabilities</t>
  </si>
  <si>
    <t>Borrowings and other debt instruments</t>
  </si>
  <si>
    <t>Employee benefit obligations</t>
  </si>
  <si>
    <t>Deferred tax liabilities</t>
  </si>
  <si>
    <t>Other non-current liabilities</t>
  </si>
  <si>
    <t>Total non-current liabilities</t>
  </si>
  <si>
    <t>Current liabilities</t>
  </si>
  <si>
    <t>Derivative financial instrument liabilities</t>
  </si>
  <si>
    <t>Total current liabilities</t>
  </si>
  <si>
    <t>Total liabilities</t>
  </si>
  <si>
    <t>Total equity and liabilities</t>
  </si>
  <si>
    <t>Cash flows from operating activities</t>
  </si>
  <si>
    <t>Net profit/(loss)</t>
  </si>
  <si>
    <t>Adjustments:</t>
  </si>
  <si>
    <t xml:space="preserve"> Depreciation and amortisation</t>
  </si>
  <si>
    <t xml:space="preserve"> Gain/(loss) on investing activities</t>
  </si>
  <si>
    <t xml:space="preserve"> Current tax expense</t>
  </si>
  <si>
    <t xml:space="preserve"> Other items, net</t>
  </si>
  <si>
    <t>Income tax paid</t>
  </si>
  <si>
    <t>Cash flows from operating activities before changes in working capital</t>
  </si>
  <si>
    <t xml:space="preserve"> Change in working capital:</t>
  </si>
  <si>
    <t xml:space="preserve"> Change in receivables</t>
  </si>
  <si>
    <t xml:space="preserve"> Change in inventories</t>
  </si>
  <si>
    <t xml:space="preserve"> Change in employee benefit obligations</t>
  </si>
  <si>
    <t xml:space="preserve"> Change in provisions</t>
  </si>
  <si>
    <t xml:space="preserve"> Change in current liabilities</t>
  </si>
  <si>
    <t xml:space="preserve"> Change in other assets</t>
  </si>
  <si>
    <t xml:space="preserve"> Change in deferred income</t>
  </si>
  <si>
    <t>Net cash flows from operating activities</t>
  </si>
  <si>
    <t>Cash flows from investing activities</t>
  </si>
  <si>
    <t>Purchase of shares in non-consolidated entities</t>
  </si>
  <si>
    <t>Other items, net</t>
  </si>
  <si>
    <t>Net cash flows from investing activities</t>
  </si>
  <si>
    <t>Cash flows from financing activities</t>
  </si>
  <si>
    <t>Net cash flows from financing activities</t>
  </si>
  <si>
    <t>Net change in cash</t>
  </si>
  <si>
    <t>Cash and cash equivalents at beginning of the period</t>
  </si>
  <si>
    <t>CONSOLIDATED STATEMENT OF CASH FLOWS</t>
  </si>
  <si>
    <t>SEGMENTS</t>
  </si>
  <si>
    <t>Exploration and production</t>
  </si>
  <si>
    <t>Trade and storage</t>
  </si>
  <si>
    <t>Distribution</t>
  </si>
  <si>
    <t>Generation</t>
  </si>
  <si>
    <t>Other</t>
  </si>
  <si>
    <t>Elimination</t>
  </si>
  <si>
    <t>Total</t>
  </si>
  <si>
    <t>Income statement</t>
  </si>
  <si>
    <t>Sales to external customers</t>
  </si>
  <si>
    <t>Intercompany sales</t>
  </si>
  <si>
    <t>Total segment revenue</t>
  </si>
  <si>
    <t>Other costs</t>
  </si>
  <si>
    <t>Total segment costs</t>
  </si>
  <si>
    <t>Net finance expenses</t>
  </si>
  <si>
    <t>Net profit/loss</t>
  </si>
  <si>
    <t>Statement of financial position</t>
  </si>
  <si>
    <t>Segment's assets</t>
  </si>
  <si>
    <t>Investments in equity-accounted entities</t>
  </si>
  <si>
    <t>Unallocated assets</t>
  </si>
  <si>
    <t>Segment liabilities</t>
  </si>
  <si>
    <t>Unallocated liabilities</t>
  </si>
  <si>
    <t>Other information on the segment</t>
  </si>
  <si>
    <t>Capital expenditure on property, plant and equipment and intangible assets</t>
  </si>
  <si>
    <t>Impairment losses on assets</t>
  </si>
  <si>
    <t>Impairment losses on unallocated assets</t>
  </si>
  <si>
    <t>SALES REVENUE</t>
  </si>
  <si>
    <t>Sales revenue</t>
  </si>
  <si>
    <t>High-methane gas</t>
  </si>
  <si>
    <t>Nitrogen-rich gas</t>
  </si>
  <si>
    <t>Crude oil + natural gasoline</t>
  </si>
  <si>
    <t>NGL</t>
  </si>
  <si>
    <t>Helium</t>
  </si>
  <si>
    <t xml:space="preserve">Electricity </t>
  </si>
  <si>
    <t>Heat</t>
  </si>
  <si>
    <t>Geophysical and geological services</t>
  </si>
  <si>
    <t>Drilling and well servicing services</t>
  </si>
  <si>
    <t>Construction and installation services</t>
  </si>
  <si>
    <t>Connection charge</t>
  </si>
  <si>
    <t>Other sales</t>
  </si>
  <si>
    <t>Cost of gas sold</t>
  </si>
  <si>
    <t xml:space="preserve">Fuels for electricity and heat generation </t>
  </si>
  <si>
    <t>Electricity for trading</t>
  </si>
  <si>
    <t>Other raw and other materials used</t>
  </si>
  <si>
    <t>Purchase of transmission services</t>
  </si>
  <si>
    <t>Cost of written-off dry wells</t>
  </si>
  <si>
    <t>Other external services</t>
  </si>
  <si>
    <t>GAINS/LOSSES ON DERIVATIVE INSTRUMENTS  + CURRENCY EXCHANGE DIFFERENCES</t>
  </si>
  <si>
    <t>Gains/losses on derivative instruments related to gas purchase</t>
  </si>
  <si>
    <t>closed positions, herein:</t>
  </si>
  <si>
    <t xml:space="preserve">        recognised under raw and othe rmaterials used</t>
  </si>
  <si>
    <t>open positions, herein:</t>
  </si>
  <si>
    <t xml:space="preserve">        recognised in equity</t>
  </si>
  <si>
    <r>
      <t xml:space="preserve">Gains/losses on derivative instruments related to loans </t>
    </r>
    <r>
      <rPr>
        <sz val="10"/>
        <rFont val="Calibri"/>
        <family val="2"/>
      </rPr>
      <t>(PGNiG subsidiaries)</t>
    </r>
  </si>
  <si>
    <t>closed positions</t>
  </si>
  <si>
    <t>open positions</t>
  </si>
  <si>
    <t>Gains/losses on derivative instruments related to financial activity (Eurobonds)</t>
  </si>
  <si>
    <t>Foreign exchange gains/losses</t>
  </si>
  <si>
    <t>related to trade payables (mailny gas purchases)</t>
  </si>
  <si>
    <t>related to loans (PGNiG subsidiaries)</t>
  </si>
  <si>
    <t>TOTAL</t>
  </si>
  <si>
    <t>NATURAL GAS PRODUCTION</t>
  </si>
  <si>
    <t>HIGH-METHANE GAS (E)</t>
  </si>
  <si>
    <t>NITROGEN-RICH GAS (Ls/Lw measured as E equiv.)</t>
  </si>
  <si>
    <t>TOTAL (measured as E equivalent)</t>
  </si>
  <si>
    <t>NATURAL GAS SALES of PGNiG Group</t>
  </si>
  <si>
    <t>SALES OF NATURAL GAS DIRECTLY FROM THE FIELDS of PGNiG SA</t>
  </si>
  <si>
    <t>in Poland</t>
  </si>
  <si>
    <t>in Pakistan</t>
  </si>
  <si>
    <t>IMPORTS OF NATURAL GAS</t>
  </si>
  <si>
    <t>herein: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</si>
  <si>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</si>
  <si>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</si>
  <si>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</si>
  <si>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</si>
  <si>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CRUDE OIL in GK PGNiG</t>
  </si>
  <si>
    <t>Production of crude oil and condensate</t>
  </si>
  <si>
    <t>Sales of crude oil and condensate</t>
  </si>
  <si>
    <t>Production HEAT net (sales) (TJ)</t>
  </si>
  <si>
    <t>Production POWER net 2nd level (for sale) (GWh)</t>
  </si>
  <si>
    <t>Exploration &amp; Production</t>
  </si>
  <si>
    <t>Trade &amp; Storage</t>
  </si>
  <si>
    <t>incl. in Norway</t>
  </si>
  <si>
    <t>incl. in Poland</t>
  </si>
  <si>
    <t xml:space="preserve">incl. sales of PST outside of PGNiG Group </t>
  </si>
  <si>
    <t>incl. in Pakistan</t>
  </si>
  <si>
    <t>Total production volume in kboe/d</t>
  </si>
  <si>
    <t>Production volume in kbbl/d</t>
  </si>
  <si>
    <t>(mcm)</t>
  </si>
  <si>
    <t>(ths tonnes)</t>
  </si>
  <si>
    <t>EBITDA</t>
  </si>
  <si>
    <t>Q2 2015</t>
  </si>
  <si>
    <t>Q1 2015</t>
  </si>
  <si>
    <t>Net exchange differences</t>
  </si>
  <si>
    <t>Q1-Q2 2015</t>
  </si>
  <si>
    <t>Q1-Q4 2014</t>
  </si>
  <si>
    <t>Q1-Q3 2014</t>
  </si>
  <si>
    <t>Tangible fixed assets of the segment (net value) in mPLN</t>
  </si>
  <si>
    <t>PGNiG SA</t>
  </si>
  <si>
    <t>PGNiG Upstream International</t>
  </si>
  <si>
    <t>Result on system balancing (incl cost of gas for diffrence in balancing)</t>
  </si>
  <si>
    <t>OPERATING EXPENSES</t>
  </si>
  <si>
    <t>Q3 2015</t>
  </si>
  <si>
    <t>Q1-Q3 2015</t>
  </si>
  <si>
    <t>Dividend paid</t>
  </si>
  <si>
    <t>Distribution services</t>
  </si>
  <si>
    <t>GAS SALES VOLUMES</t>
  </si>
  <si>
    <t>Customer Groups</t>
  </si>
  <si>
    <t>Households</t>
  </si>
  <si>
    <t>Other industrial 
customers</t>
  </si>
  <si>
    <t>Trade, services,
other</t>
  </si>
  <si>
    <t>Nitrogen plants</t>
  </si>
  <si>
    <t>Power plants 
and heat plants</t>
  </si>
  <si>
    <t>Refineries and petrochemical</t>
  </si>
  <si>
    <t>Polish Power Exchange (PPE)</t>
  </si>
  <si>
    <t>Gas export</t>
  </si>
  <si>
    <t xml:space="preserve">PGNiG Group (PGNiG Retail, PST, PGNiG SA without Pakistan branch) </t>
  </si>
  <si>
    <t>Q4 2010</t>
  </si>
  <si>
    <t>Q3 2010</t>
  </si>
  <si>
    <t>Q2 2010</t>
  </si>
  <si>
    <t>Q4 2009</t>
  </si>
  <si>
    <t>Q3 2009</t>
  </si>
  <si>
    <t>Q2 2009</t>
  </si>
  <si>
    <t>Q4 2015</t>
  </si>
  <si>
    <t>31 December 2015</t>
  </si>
  <si>
    <t>Q1-Q4 2015</t>
  </si>
  <si>
    <t>FY 2015</t>
  </si>
  <si>
    <t>TABLE OF CONTENTS</t>
  </si>
  <si>
    <t>Profit or Loss Statement</t>
  </si>
  <si>
    <t>Balance Sheet</t>
  </si>
  <si>
    <t>Cash Flows Statement</t>
  </si>
  <si>
    <t>Additional data</t>
  </si>
  <si>
    <t>Hedging</t>
  </si>
  <si>
    <t>Operating Data</t>
  </si>
  <si>
    <t>Segments quarterly</t>
  </si>
  <si>
    <t>Exploration and Production</t>
  </si>
  <si>
    <t>Trade and Storage</t>
  </si>
  <si>
    <t xml:space="preserve">Customers of PGNiG Supply &amp; Trading </t>
  </si>
  <si>
    <t>Q1 2016</t>
  </si>
  <si>
    <t>LNG</t>
  </si>
  <si>
    <t>Q2 2016</t>
  </si>
  <si>
    <t>Q1-Q2 2016</t>
  </si>
  <si>
    <t>herein: LNG</t>
  </si>
  <si>
    <t>-</t>
  </si>
  <si>
    <t xml:space="preserve">  -   </t>
  </si>
  <si>
    <t>Q3 2016</t>
  </si>
  <si>
    <t>GENERATION</t>
  </si>
  <si>
    <t>Q1-Q3 2016</t>
  </si>
  <si>
    <t>Purchase of own shares</t>
  </si>
  <si>
    <t>Q4 2016</t>
  </si>
  <si>
    <t>Q4 2015
*restated</t>
  </si>
  <si>
    <t>2015
*restated</t>
  </si>
  <si>
    <t>FY 2016</t>
  </si>
  <si>
    <t>Change between 2016 and 2015</t>
  </si>
  <si>
    <t>Change between Q4 2016 and Q4 2015</t>
  </si>
  <si>
    <t>31 December 2016</t>
  </si>
  <si>
    <t>Q1-3 2016</t>
  </si>
  <si>
    <t>Q1-3 2015
*restated</t>
  </si>
  <si>
    <t>(in mPLN</t>
  </si>
  <si>
    <t>Q1-Q4 2016</t>
  </si>
  <si>
    <t>2015* restated</t>
  </si>
  <si>
    <t>Q4 2015 * restated</t>
  </si>
  <si>
    <t>Cash inflow on derivative financial instruments</t>
  </si>
  <si>
    <t>Cash inflow on debt securities</t>
  </si>
  <si>
    <t>Purchase of derivative financial instruments</t>
  </si>
  <si>
    <t>Purchase of debt securities</t>
  </si>
  <si>
    <t>Purchase of tangible fixed assets under construction</t>
  </si>
  <si>
    <t>Purchase of property, plant and equipment and intangible assets concerning exploration</t>
  </si>
  <si>
    <t>Aktywa obrotowe (krótkoterminowe) razem</t>
  </si>
  <si>
    <t>Suma Aktywów</t>
  </si>
  <si>
    <t>Investment property</t>
  </si>
  <si>
    <t>Other financial assets</t>
  </si>
  <si>
    <t>Current income tax receivable</t>
  </si>
  <si>
    <t>Prepayments and accrued income</t>
  </si>
  <si>
    <t>Share capital</t>
  </si>
  <si>
    <t>Share premium account</t>
  </si>
  <si>
    <t>Own shares</t>
  </si>
  <si>
    <t>Provisions</t>
  </si>
  <si>
    <t>Deferred income</t>
  </si>
  <si>
    <t>Trade and other payables</t>
  </si>
  <si>
    <t>Current tax liabilities</t>
  </si>
  <si>
    <t>Cash and cash equivalents at end of the period*</t>
  </si>
  <si>
    <t/>
  </si>
  <si>
    <r>
      <t xml:space="preserve">* </t>
    </r>
    <r>
      <rPr>
        <b/>
        <sz val="10"/>
        <color indexed="8"/>
        <rFont val="Arial"/>
        <family val="2"/>
      </rPr>
      <t>Note 5.5.3.</t>
    </r>
    <r>
      <rPr>
        <sz val="10"/>
        <color indexed="8"/>
        <rFont val="Arial"/>
        <family val="2"/>
      </rPr>
      <t xml:space="preserve"> Reconciliation of cash as presented in the statement of cash flows with the statement of financial position</t>
    </r>
  </si>
  <si>
    <t>* Sales volumes include sales of LNG</t>
  </si>
  <si>
    <t>TOTAL (measured as E equivalent)*</t>
  </si>
  <si>
    <t>CONSOLIDATED BALANCE SHEET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</si>
</sst>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#,##0.000"/>
    <numFmt numFmtId="180" formatCode="#,##0.0000"/>
    <numFmt numFmtId="181" formatCode="_-* #,##0.00\ &quot;Sk&quot;_-;\-* #,##0.00\ &quot;Sk&quot;_-;_-* &quot;-&quot;??\ &quot;Sk&quot;_-;_-@_-"/>
    <numFmt numFmtId="182" formatCode="General_)"/>
    <numFmt numFmtId="183" formatCode="0.00_)"/>
    <numFmt numFmtId="184" formatCode="&quot;See Note &quot;\ #"/>
    <numFmt numFmtId="185" formatCode="\ #,##0"/>
    <numFmt numFmtId="186" formatCode="&quot;L.&quot;\ #,##0;[Red]\-&quot;L.&quot;\ #,##0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b/>
      <sz val="16"/>
      <color indexed="9"/>
      <name val="Calibri"/>
      <family val="2"/>
    </font>
    <font>
      <b/>
      <sz val="30"/>
      <name val="Calibri"/>
      <family val="2"/>
    </font>
    <font>
      <b/>
      <sz val="10"/>
      <color indexed="30"/>
      <name val="Calibri"/>
      <family val="2"/>
    </font>
    <font>
      <b/>
      <sz val="28"/>
      <color indexed="18"/>
      <name val="Calibri"/>
      <family val="2"/>
    </font>
    <font>
      <u val="single"/>
      <sz val="28"/>
      <color indexed="1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b/>
      <sz val="28"/>
      <color rgb="FF000080"/>
      <name val="Calibri"/>
      <family val="2"/>
    </font>
    <font>
      <u val="single"/>
      <sz val="28"/>
      <color rgb="FF00008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4" fillId="0" borderId="0">
      <alignment vertical="top"/>
      <protection locked="0"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7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89" fillId="27" borderId="2" applyNumberFormat="0" applyAlignment="0" applyProtection="0"/>
    <xf numFmtId="49" fontId="8" fillId="0" borderId="3">
      <alignment horizontal="right" wrapText="1"/>
      <protection/>
    </xf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8" fillId="29" borderId="0" applyNumberFormat="0" applyBorder="0" applyAlignment="0" applyProtection="0"/>
    <xf numFmtId="0" fontId="29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18" fillId="29" borderId="4" applyNumberFormat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31" borderId="6" applyNumberFormat="0" applyAlignment="0" applyProtection="0"/>
    <xf numFmtId="0" fontId="92" fillId="31" borderId="6" applyNumberFormat="0" applyAlignment="0" applyProtection="0"/>
    <xf numFmtId="2" fontId="11" fillId="0" borderId="0">
      <alignment/>
      <protection/>
    </xf>
    <xf numFmtId="0" fontId="30" fillId="0" borderId="0">
      <alignment/>
      <protection/>
    </xf>
    <xf numFmtId="181" fontId="2" fillId="0" borderId="0" applyFont="0" applyFill="0" applyBorder="0" applyAlignment="0" applyProtection="0"/>
    <xf numFmtId="182" fontId="31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7">
      <alignment/>
      <protection/>
    </xf>
    <xf numFmtId="0" fontId="11" fillId="29" borderId="0">
      <alignment horizontal="right"/>
      <protection locked="0"/>
    </xf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183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4" fontId="34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5" fontId="35" fillId="0" borderId="0">
      <alignment/>
      <protection/>
    </xf>
    <xf numFmtId="185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6" fillId="30" borderId="11" applyNumberFormat="0" applyProtection="0">
      <alignment vertical="center"/>
    </xf>
    <xf numFmtId="4" fontId="37" fillId="30" borderId="11" applyNumberFormat="0" applyProtection="0">
      <alignment vertical="center"/>
    </xf>
    <xf numFmtId="4" fontId="36" fillId="30" borderId="11" applyNumberFormat="0" applyProtection="0">
      <alignment horizontal="left" vertical="center" indent="1"/>
    </xf>
    <xf numFmtId="4" fontId="36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6" fillId="34" borderId="11" applyNumberFormat="0" applyProtection="0">
      <alignment horizontal="right" vertical="center"/>
    </xf>
    <xf numFmtId="4" fontId="36" fillId="35" borderId="11" applyNumberFormat="0" applyProtection="0">
      <alignment horizontal="right" vertical="center"/>
    </xf>
    <xf numFmtId="4" fontId="36" fillId="36" borderId="11" applyNumberFormat="0" applyProtection="0">
      <alignment horizontal="right" vertical="center"/>
    </xf>
    <xf numFmtId="4" fontId="36" fillId="37" borderId="11" applyNumberFormat="0" applyProtection="0">
      <alignment horizontal="right" vertical="center"/>
    </xf>
    <xf numFmtId="4" fontId="36" fillId="38" borderId="11" applyNumberFormat="0" applyProtection="0">
      <alignment horizontal="right" vertical="center"/>
    </xf>
    <xf numFmtId="4" fontId="36" fillId="39" borderId="11" applyNumberFormat="0" applyProtection="0">
      <alignment horizontal="right" vertical="center"/>
    </xf>
    <xf numFmtId="4" fontId="36" fillId="40" borderId="11" applyNumberFormat="0" applyProtection="0">
      <alignment horizontal="right" vertical="center"/>
    </xf>
    <xf numFmtId="4" fontId="36" fillId="41" borderId="11" applyNumberFormat="0" applyProtection="0">
      <alignment horizontal="right" vertical="center"/>
    </xf>
    <xf numFmtId="4" fontId="36" fillId="42" borderId="11" applyNumberFormat="0" applyProtection="0">
      <alignment horizontal="right" vertical="center"/>
    </xf>
    <xf numFmtId="4" fontId="38" fillId="43" borderId="11" applyNumberFormat="0" applyProtection="0">
      <alignment horizontal="left" vertical="center" indent="1"/>
    </xf>
    <xf numFmtId="4" fontId="36" fillId="44" borderId="12" applyNumberFormat="0" applyProtection="0">
      <alignment horizontal="left" vertical="center" indent="1"/>
    </xf>
    <xf numFmtId="4" fontId="39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6" fillId="44" borderId="11" applyNumberFormat="0" applyProtection="0">
      <alignment horizontal="left" vertical="center" indent="1"/>
    </xf>
    <xf numFmtId="4" fontId="36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6" fillId="49" borderId="11" applyNumberFormat="0" applyProtection="0">
      <alignment vertical="center"/>
    </xf>
    <xf numFmtId="4" fontId="37" fillId="49" borderId="11" applyNumberFormat="0" applyProtection="0">
      <alignment vertical="center"/>
    </xf>
    <xf numFmtId="4" fontId="36" fillId="49" borderId="11" applyNumberFormat="0" applyProtection="0">
      <alignment horizontal="left" vertical="center" indent="1"/>
    </xf>
    <xf numFmtId="4" fontId="36" fillId="49" borderId="11" applyNumberFormat="0" applyProtection="0">
      <alignment horizontal="left" vertical="center" indent="1"/>
    </xf>
    <xf numFmtId="4" fontId="36" fillId="44" borderId="11" applyNumberFormat="0" applyProtection="0">
      <alignment horizontal="right" vertical="center"/>
    </xf>
    <xf numFmtId="4" fontId="37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40" fillId="0" borderId="0">
      <alignment/>
      <protection/>
    </xf>
    <xf numFmtId="4" fontId="41" fillId="44" borderId="11" applyNumberFormat="0" applyProtection="0">
      <alignment horizontal="right" vertical="center"/>
    </xf>
    <xf numFmtId="0" fontId="32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2" fillId="0" borderId="13" applyNumberFormat="0" applyFill="0" applyAlignment="0" applyProtection="0"/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6" fillId="50" borderId="14" applyNumberFormat="0" applyFont="0" applyAlignment="0" applyProtection="0"/>
    <xf numFmtId="182" fontId="31" fillId="0" borderId="0">
      <alignment/>
      <protection/>
    </xf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0" fillId="0" borderId="0">
      <alignment/>
      <protection/>
    </xf>
  </cellStyleXfs>
  <cellXfs count="448">
    <xf numFmtId="0" fontId="0" fillId="0" borderId="0" xfId="0" applyAlignment="1">
      <alignment/>
    </xf>
    <xf numFmtId="177" fontId="107" fillId="0" borderId="0" xfId="0" applyNumberFormat="1" applyFont="1" applyBorder="1" applyAlignment="1">
      <alignment horizontal="right" wrapText="1"/>
    </xf>
    <xf numFmtId="177" fontId="108" fillId="0" borderId="0" xfId="0" applyNumberFormat="1" applyFont="1" applyBorder="1" applyAlignment="1">
      <alignment horizontal="right" wrapText="1"/>
    </xf>
    <xf numFmtId="177" fontId="109" fillId="0" borderId="0" xfId="0" applyNumberFormat="1" applyFont="1" applyFill="1" applyBorder="1" applyAlignment="1">
      <alignment horizontal="right" wrapText="1"/>
    </xf>
    <xf numFmtId="177" fontId="110" fillId="0" borderId="0" xfId="0" applyNumberFormat="1" applyFont="1" applyFill="1" applyBorder="1" applyAlignment="1">
      <alignment horizontal="center"/>
    </xf>
    <xf numFmtId="177" fontId="111" fillId="0" borderId="0" xfId="0" applyNumberFormat="1" applyFont="1" applyFill="1" applyBorder="1" applyAlignment="1">
      <alignment horizontal="center"/>
    </xf>
    <xf numFmtId="177" fontId="111" fillId="0" borderId="0" xfId="0" applyNumberFormat="1" applyFont="1" applyBorder="1" applyAlignment="1">
      <alignment horizontal="right" vertical="top" wrapText="1"/>
    </xf>
    <xf numFmtId="177" fontId="110" fillId="0" borderId="0" xfId="0" applyNumberFormat="1" applyFont="1" applyFill="1" applyBorder="1" applyAlignment="1">
      <alignment horizontal="right" vertical="top" wrapText="1"/>
    </xf>
    <xf numFmtId="177" fontId="111" fillId="0" borderId="0" xfId="0" applyNumberFormat="1" applyFont="1" applyFill="1" applyBorder="1" applyAlignment="1">
      <alignment horizontal="right" vertical="top" wrapText="1"/>
    </xf>
    <xf numFmtId="177" fontId="111" fillId="0" borderId="0" xfId="0" applyNumberFormat="1" applyFont="1" applyBorder="1" applyAlignment="1">
      <alignment/>
    </xf>
    <xf numFmtId="177" fontId="110" fillId="0" borderId="0" xfId="0" applyNumberFormat="1" applyFont="1" applyBorder="1" applyAlignment="1">
      <alignment horizontal="right"/>
    </xf>
    <xf numFmtId="177" fontId="11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38" borderId="0" xfId="0" applyFont="1" applyFill="1" applyAlignment="1">
      <alignment/>
    </xf>
    <xf numFmtId="0" fontId="65" fillId="0" borderId="0" xfId="0" applyFont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wrapText="1"/>
    </xf>
    <xf numFmtId="177" fontId="112" fillId="52" borderId="0" xfId="0" applyNumberFormat="1" applyFont="1" applyFill="1" applyBorder="1" applyAlignment="1">
      <alignment horizontal="center"/>
    </xf>
    <xf numFmtId="0" fontId="22" fillId="38" borderId="0" xfId="193" applyFont="1" applyFill="1" applyAlignment="1">
      <alignment vertical="center"/>
      <protection/>
    </xf>
    <xf numFmtId="0" fontId="22" fillId="0" borderId="0" xfId="193" applyFont="1" applyFill="1" applyAlignment="1">
      <alignment vertical="center"/>
      <protection/>
    </xf>
    <xf numFmtId="0" fontId="66" fillId="53" borderId="3" xfId="193" applyFont="1" applyFill="1" applyBorder="1" applyAlignment="1">
      <alignment vertical="center" wrapText="1"/>
      <protection/>
    </xf>
    <xf numFmtId="0" fontId="66" fillId="53" borderId="3" xfId="193" applyFont="1" applyFill="1" applyBorder="1" applyAlignment="1">
      <alignment horizontal="center" vertical="center" wrapText="1"/>
      <protection/>
    </xf>
    <xf numFmtId="0" fontId="67" fillId="54" borderId="15" xfId="193" applyFont="1" applyFill="1" applyBorder="1" applyAlignment="1">
      <alignment horizontal="center" vertical="center" wrapText="1"/>
      <protection/>
    </xf>
    <xf numFmtId="0" fontId="67" fillId="54" borderId="0" xfId="193" applyFont="1" applyFill="1" applyBorder="1" applyAlignment="1">
      <alignment horizontal="center" vertical="center" wrapText="1"/>
      <protection/>
    </xf>
    <xf numFmtId="0" fontId="65" fillId="0" borderId="16" xfId="193" applyFont="1" applyFill="1" applyBorder="1" applyAlignment="1">
      <alignment horizontal="center" vertical="center"/>
      <protection/>
    </xf>
    <xf numFmtId="0" fontId="65" fillId="0" borderId="3" xfId="193" applyFont="1" applyFill="1" applyBorder="1" applyAlignment="1">
      <alignment horizontal="center" vertical="center"/>
      <protection/>
    </xf>
    <xf numFmtId="0" fontId="22" fillId="0" borderId="3" xfId="193" applyFont="1" applyFill="1" applyBorder="1" applyAlignment="1">
      <alignment vertical="center"/>
      <protection/>
    </xf>
    <xf numFmtId="166" fontId="22" fillId="0" borderId="3" xfId="157" applyNumberFormat="1" applyFont="1" applyFill="1" applyBorder="1" applyAlignment="1" applyProtection="1">
      <alignment vertical="center"/>
      <protection/>
    </xf>
    <xf numFmtId="9" fontId="68" fillId="0" borderId="16" xfId="219" applyNumberFormat="1" applyFont="1" applyFill="1" applyBorder="1" applyAlignment="1" applyProtection="1">
      <alignment vertical="center"/>
      <protection/>
    </xf>
    <xf numFmtId="166" fontId="68" fillId="0" borderId="3" xfId="157" applyNumberFormat="1" applyFont="1" applyFill="1" applyBorder="1" applyAlignment="1" applyProtection="1">
      <alignment vertical="center"/>
      <protection/>
    </xf>
    <xf numFmtId="0" fontId="19" fillId="0" borderId="0" xfId="193" applyFont="1" applyFill="1" applyAlignment="1">
      <alignment vertical="center"/>
      <protection/>
    </xf>
    <xf numFmtId="166" fontId="19" fillId="0" borderId="0" xfId="157" applyNumberFormat="1" applyFont="1" applyFill="1" applyBorder="1" applyAlignment="1" applyProtection="1">
      <alignment vertical="center"/>
      <protection/>
    </xf>
    <xf numFmtId="9" fontId="65" fillId="0" borderId="15" xfId="219" applyNumberFormat="1" applyFont="1" applyFill="1" applyBorder="1" applyAlignment="1" applyProtection="1">
      <alignment vertical="center"/>
      <protection/>
    </xf>
    <xf numFmtId="166" fontId="65" fillId="0" borderId="0" xfId="157" applyNumberFormat="1" applyFont="1" applyFill="1" applyBorder="1" applyAlignment="1" applyProtection="1">
      <alignment vertical="center"/>
      <protection/>
    </xf>
    <xf numFmtId="0" fontId="19" fillId="0" borderId="0" xfId="193" applyFont="1" applyFill="1" applyAlignment="1">
      <alignment horizontal="left" vertical="center" indent="2"/>
      <protection/>
    </xf>
    <xf numFmtId="0" fontId="19" fillId="0" borderId="0" xfId="193" applyFont="1" applyFill="1" applyAlignment="1">
      <alignment horizontal="left" vertical="center" wrapText="1" indent="2"/>
      <protection/>
    </xf>
    <xf numFmtId="0" fontId="19" fillId="0" borderId="0" xfId="193" applyFont="1" applyFill="1" applyAlignment="1">
      <alignment vertical="center" wrapText="1"/>
      <protection/>
    </xf>
    <xf numFmtId="0" fontId="19" fillId="0" borderId="0" xfId="193" applyFont="1" applyFill="1" applyBorder="1" applyAlignment="1">
      <alignment vertical="center"/>
      <protection/>
    </xf>
    <xf numFmtId="166" fontId="22" fillId="0" borderId="0" xfId="157" applyNumberFormat="1" applyFont="1" applyFill="1" applyBorder="1" applyAlignment="1" applyProtection="1">
      <alignment vertical="center"/>
      <protection/>
    </xf>
    <xf numFmtId="9" fontId="68" fillId="0" borderId="15" xfId="219" applyNumberFormat="1" applyFont="1" applyFill="1" applyBorder="1" applyAlignment="1" applyProtection="1">
      <alignment vertical="center"/>
      <protection/>
    </xf>
    <xf numFmtId="166" fontId="68" fillId="0" borderId="0" xfId="157" applyNumberFormat="1" applyFont="1" applyFill="1" applyBorder="1" applyAlignment="1" applyProtection="1">
      <alignment vertical="center"/>
      <protection/>
    </xf>
    <xf numFmtId="0" fontId="22" fillId="0" borderId="17" xfId="193" applyFont="1" applyFill="1" applyBorder="1" applyAlignment="1">
      <alignment vertical="center"/>
      <protection/>
    </xf>
    <xf numFmtId="166" fontId="22" fillId="0" borderId="17" xfId="157" applyNumberFormat="1" applyFont="1" applyFill="1" applyBorder="1" applyAlignment="1" applyProtection="1">
      <alignment vertical="center"/>
      <protection/>
    </xf>
    <xf numFmtId="9" fontId="68" fillId="0" borderId="18" xfId="219" applyNumberFormat="1" applyFont="1" applyFill="1" applyBorder="1" applyAlignment="1" applyProtection="1">
      <alignment vertical="center"/>
      <protection/>
    </xf>
    <xf numFmtId="166" fontId="68" fillId="0" borderId="17" xfId="157" applyNumberFormat="1" applyFont="1" applyFill="1" applyBorder="1" applyAlignment="1" applyProtection="1">
      <alignment vertical="center"/>
      <protection/>
    </xf>
    <xf numFmtId="0" fontId="22" fillId="0" borderId="0" xfId="193" applyFont="1" applyFill="1" applyBorder="1" applyAlignment="1">
      <alignment vertical="center"/>
      <protection/>
    </xf>
    <xf numFmtId="9" fontId="68" fillId="0" borderId="15" xfId="219" applyNumberFormat="1" applyFont="1" applyFill="1" applyBorder="1" applyAlignment="1">
      <alignment vertical="center"/>
    </xf>
    <xf numFmtId="0" fontId="68" fillId="0" borderId="0" xfId="193" applyFont="1" applyFill="1" applyBorder="1" applyAlignment="1">
      <alignment vertical="center"/>
      <protection/>
    </xf>
    <xf numFmtId="9" fontId="65" fillId="0" borderId="15" xfId="219" applyNumberFormat="1" applyFont="1" applyFill="1" applyBorder="1" applyAlignment="1">
      <alignment vertical="center"/>
    </xf>
    <xf numFmtId="0" fontId="65" fillId="0" borderId="0" xfId="193" applyFont="1" applyFill="1" applyBorder="1" applyAlignment="1">
      <alignment vertical="center"/>
      <protection/>
    </xf>
    <xf numFmtId="0" fontId="110" fillId="0" borderId="0" xfId="0" applyFont="1" applyAlignment="1">
      <alignment/>
    </xf>
    <xf numFmtId="177" fontId="110" fillId="0" borderId="0" xfId="0" applyNumberFormat="1" applyFont="1" applyAlignment="1">
      <alignment/>
    </xf>
    <xf numFmtId="177" fontId="113" fillId="0" borderId="0" xfId="0" applyNumberFormat="1" applyFont="1" applyFill="1" applyBorder="1" applyAlignment="1">
      <alignment horizontal="right" vertical="top" wrapText="1"/>
    </xf>
    <xf numFmtId="0" fontId="111" fillId="0" borderId="0" xfId="161" applyFont="1" applyFill="1">
      <alignment/>
      <protection/>
    </xf>
    <xf numFmtId="0" fontId="111" fillId="0" borderId="0" xfId="161" applyFont="1">
      <alignment/>
      <protection/>
    </xf>
    <xf numFmtId="0" fontId="70" fillId="53" borderId="3" xfId="191" applyFont="1" applyFill="1" applyBorder="1" applyAlignment="1">
      <alignment horizontal="center" vertical="center" wrapText="1"/>
      <protection/>
    </xf>
    <xf numFmtId="0" fontId="63" fillId="0" borderId="3" xfId="161" applyFont="1" applyBorder="1">
      <alignment/>
      <protection/>
    </xf>
    <xf numFmtId="0" fontId="63" fillId="0" borderId="3" xfId="161" applyFont="1" applyFill="1" applyBorder="1">
      <alignment/>
      <protection/>
    </xf>
    <xf numFmtId="1" fontId="63" fillId="0" borderId="3" xfId="161" applyNumberFormat="1" applyFont="1" applyBorder="1">
      <alignment/>
      <protection/>
    </xf>
    <xf numFmtId="0" fontId="111" fillId="0" borderId="0" xfId="161" applyFont="1" applyBorder="1">
      <alignment/>
      <protection/>
    </xf>
    <xf numFmtId="0" fontId="111" fillId="0" borderId="0" xfId="161" applyFont="1" applyFill="1" applyBorder="1">
      <alignment/>
      <protection/>
    </xf>
    <xf numFmtId="1" fontId="111" fillId="0" borderId="0" xfId="161" applyNumberFormat="1" applyFont="1" applyBorder="1">
      <alignment/>
      <protection/>
    </xf>
    <xf numFmtId="0" fontId="111" fillId="0" borderId="19" xfId="161" applyFont="1" applyBorder="1">
      <alignment/>
      <protection/>
    </xf>
    <xf numFmtId="0" fontId="111" fillId="0" borderId="19" xfId="161" applyFont="1" applyFill="1" applyBorder="1">
      <alignment/>
      <protection/>
    </xf>
    <xf numFmtId="0" fontId="111" fillId="0" borderId="20" xfId="161" applyFont="1" applyBorder="1">
      <alignment/>
      <protection/>
    </xf>
    <xf numFmtId="1" fontId="63" fillId="0" borderId="3" xfId="161" applyNumberFormat="1" applyFont="1" applyFill="1" applyBorder="1">
      <alignment/>
      <protection/>
    </xf>
    <xf numFmtId="1" fontId="111" fillId="0" borderId="0" xfId="161" applyNumberFormat="1" applyFont="1" applyFill="1" applyBorder="1">
      <alignment/>
      <protection/>
    </xf>
    <xf numFmtId="1" fontId="111" fillId="0" borderId="19" xfId="161" applyNumberFormat="1" applyFont="1" applyFill="1" applyBorder="1">
      <alignment/>
      <protection/>
    </xf>
    <xf numFmtId="0" fontId="63" fillId="0" borderId="19" xfId="161" applyFont="1" applyBorder="1">
      <alignment/>
      <protection/>
    </xf>
    <xf numFmtId="0" fontId="63" fillId="0" borderId="17" xfId="161" applyFont="1" applyBorder="1">
      <alignment/>
      <protection/>
    </xf>
    <xf numFmtId="0" fontId="63" fillId="0" borderId="17" xfId="161" applyFont="1" applyFill="1" applyBorder="1">
      <alignment/>
      <protection/>
    </xf>
    <xf numFmtId="1" fontId="111" fillId="0" borderId="0" xfId="161" applyNumberFormat="1" applyFont="1">
      <alignment/>
      <protection/>
    </xf>
    <xf numFmtId="0" fontId="19" fillId="0" borderId="0" xfId="191" applyFont="1" applyBorder="1" applyAlignment="1">
      <alignment vertical="center"/>
      <protection/>
    </xf>
    <xf numFmtId="166" fontId="19" fillId="0" borderId="0" xfId="193" applyNumberFormat="1" applyFont="1" applyFill="1" applyBorder="1" applyAlignment="1">
      <alignment horizontal="right" vertical="center"/>
      <protection/>
    </xf>
    <xf numFmtId="0" fontId="70" fillId="53" borderId="3" xfId="191" applyFont="1" applyFill="1" applyBorder="1" applyAlignment="1">
      <alignment vertical="center"/>
      <protection/>
    </xf>
    <xf numFmtId="0" fontId="19" fillId="0" borderId="0" xfId="191" applyFont="1" applyBorder="1" applyAlignment="1">
      <alignment horizontal="left" vertical="center" indent="2"/>
      <protection/>
    </xf>
    <xf numFmtId="9" fontId="19" fillId="0" borderId="15" xfId="219" applyFont="1" applyFill="1" applyBorder="1" applyAlignment="1" applyProtection="1">
      <alignment vertical="center"/>
      <protection/>
    </xf>
    <xf numFmtId="0" fontId="22" fillId="0" borderId="17" xfId="191" applyFont="1" applyFill="1" applyBorder="1" applyAlignment="1">
      <alignment vertical="center" wrapText="1"/>
      <protection/>
    </xf>
    <xf numFmtId="9" fontId="22" fillId="0" borderId="18" xfId="219" applyFont="1" applyFill="1" applyBorder="1" applyAlignment="1" applyProtection="1">
      <alignment vertical="center"/>
      <protection/>
    </xf>
    <xf numFmtId="0" fontId="19" fillId="0" borderId="0" xfId="191" applyFont="1" applyFill="1" applyAlignment="1">
      <alignment vertical="center"/>
      <protection/>
    </xf>
    <xf numFmtId="0" fontId="22" fillId="0" borderId="0" xfId="191" applyFont="1" applyFill="1" applyBorder="1" applyAlignment="1">
      <alignment vertical="center" wrapText="1"/>
      <protection/>
    </xf>
    <xf numFmtId="0" fontId="19" fillId="0" borderId="0" xfId="191" applyFont="1" applyFill="1" applyBorder="1" applyAlignment="1">
      <alignment horizontal="left" vertical="center" indent="2"/>
      <protection/>
    </xf>
    <xf numFmtId="166" fontId="19" fillId="0" borderId="0" xfId="157" applyNumberFormat="1" applyFont="1" applyFill="1" applyBorder="1" applyAlignment="1" applyProtection="1">
      <alignment horizontal="right" vertical="center"/>
      <protection/>
    </xf>
    <xf numFmtId="0" fontId="22" fillId="38" borderId="0" xfId="194" applyFont="1" applyFill="1" applyAlignment="1">
      <alignment vertical="center"/>
      <protection/>
    </xf>
    <xf numFmtId="0" fontId="22" fillId="0" borderId="0" xfId="194" applyFont="1" applyFill="1" applyAlignment="1">
      <alignment vertical="center"/>
      <protection/>
    </xf>
    <xf numFmtId="0" fontId="70" fillId="53" borderId="3" xfId="192" applyFont="1" applyFill="1" applyBorder="1" applyAlignment="1">
      <alignment horizontal="left" vertical="center" wrapText="1"/>
      <protection/>
    </xf>
    <xf numFmtId="0" fontId="70" fillId="53" borderId="3" xfId="192" applyFont="1" applyFill="1" applyBorder="1" applyAlignment="1">
      <alignment horizontal="center" vertical="center" wrapText="1"/>
      <protection/>
    </xf>
    <xf numFmtId="0" fontId="70" fillId="54" borderId="3" xfId="192" applyFont="1" applyFill="1" applyBorder="1" applyAlignment="1">
      <alignment horizontal="left" vertical="center" wrapText="1"/>
      <protection/>
    </xf>
    <xf numFmtId="0" fontId="70" fillId="54" borderId="3" xfId="192" applyFont="1" applyFill="1" applyBorder="1" applyAlignment="1">
      <alignment horizontal="center" vertical="center" wrapText="1"/>
      <protection/>
    </xf>
    <xf numFmtId="0" fontId="22" fillId="0" borderId="0" xfId="192" applyFont="1" applyBorder="1" applyAlignment="1">
      <alignment horizontal="left" vertical="center" wrapText="1"/>
      <protection/>
    </xf>
    <xf numFmtId="166" fontId="19" fillId="0" borderId="0" xfId="192" applyNumberFormat="1" applyFont="1" applyFill="1" applyAlignment="1">
      <alignment horizontal="right" vertical="center" wrapText="1"/>
      <protection/>
    </xf>
    <xf numFmtId="166" fontId="22" fillId="0" borderId="0" xfId="192" applyNumberFormat="1" applyFont="1" applyFill="1" applyAlignment="1">
      <alignment horizontal="right" vertical="center" wrapText="1"/>
      <protection/>
    </xf>
    <xf numFmtId="0" fontId="19" fillId="0" borderId="0" xfId="192" applyFont="1" applyBorder="1" applyAlignment="1">
      <alignment horizontal="left" vertical="center" wrapText="1"/>
      <protection/>
    </xf>
    <xf numFmtId="9" fontId="65" fillId="0" borderId="0" xfId="219" applyFont="1" applyFill="1" applyBorder="1" applyAlignment="1" applyProtection="1">
      <alignment vertical="center"/>
      <protection/>
    </xf>
    <xf numFmtId="0" fontId="19" fillId="0" borderId="3" xfId="192" applyFont="1" applyBorder="1" applyAlignment="1">
      <alignment horizontal="left" vertical="center" wrapText="1"/>
      <protection/>
    </xf>
    <xf numFmtId="166" fontId="19" fillId="0" borderId="3" xfId="157" applyNumberFormat="1" applyFont="1" applyFill="1" applyBorder="1" applyAlignment="1" applyProtection="1">
      <alignment vertical="center"/>
      <protection/>
    </xf>
    <xf numFmtId="9" fontId="65" fillId="0" borderId="3" xfId="219" applyFont="1" applyFill="1" applyBorder="1" applyAlignment="1" applyProtection="1">
      <alignment vertical="center"/>
      <protection/>
    </xf>
    <xf numFmtId="0" fontId="19" fillId="0" borderId="0" xfId="192" applyFont="1" applyFill="1" applyBorder="1" applyAlignment="1">
      <alignment horizontal="left" vertical="center" wrapText="1"/>
      <protection/>
    </xf>
    <xf numFmtId="0" fontId="19" fillId="0" borderId="3" xfId="192" applyFont="1" applyFill="1" applyBorder="1" applyAlignment="1">
      <alignment horizontal="left" vertical="center" wrapText="1"/>
      <protection/>
    </xf>
    <xf numFmtId="9" fontId="68" fillId="0" borderId="0" xfId="219" applyFont="1" applyFill="1" applyBorder="1" applyAlignment="1" applyProtection="1">
      <alignment vertical="center"/>
      <protection/>
    </xf>
    <xf numFmtId="0" fontId="22" fillId="0" borderId="17" xfId="192" applyFont="1" applyFill="1" applyBorder="1" applyAlignment="1">
      <alignment horizontal="left" vertical="center" wrapText="1"/>
      <protection/>
    </xf>
    <xf numFmtId="9" fontId="68" fillId="0" borderId="17" xfId="219" applyFont="1" applyFill="1" applyBorder="1" applyAlignment="1" applyProtection="1">
      <alignment vertical="center"/>
      <protection/>
    </xf>
    <xf numFmtId="166" fontId="65" fillId="0" borderId="3" xfId="157" applyNumberFormat="1" applyFont="1" applyFill="1" applyBorder="1" applyAlignment="1" applyProtection="1">
      <alignment vertical="center"/>
      <protection/>
    </xf>
    <xf numFmtId="0" fontId="22" fillId="0" borderId="3" xfId="192" applyFont="1" applyFill="1" applyBorder="1" applyAlignment="1">
      <alignment horizontal="left" vertical="center" wrapText="1"/>
      <protection/>
    </xf>
    <xf numFmtId="9" fontId="68" fillId="0" borderId="3" xfId="219" applyFont="1" applyFill="1" applyBorder="1" applyAlignment="1" applyProtection="1">
      <alignment vertical="center"/>
      <protection/>
    </xf>
    <xf numFmtId="166" fontId="19" fillId="0" borderId="17" xfId="157" applyNumberFormat="1" applyFont="1" applyFill="1" applyBorder="1" applyAlignment="1" applyProtection="1">
      <alignment vertical="center"/>
      <protection/>
    </xf>
    <xf numFmtId="9" fontId="65" fillId="0" borderId="17" xfId="219" applyFont="1" applyFill="1" applyBorder="1" applyAlignment="1" applyProtection="1">
      <alignment vertical="center"/>
      <protection/>
    </xf>
    <xf numFmtId="0" fontId="22" fillId="0" borderId="0" xfId="192" applyFont="1" applyFill="1" applyBorder="1" applyAlignment="1">
      <alignment horizontal="left" vertical="center" wrapText="1"/>
      <protection/>
    </xf>
    <xf numFmtId="0" fontId="19" fillId="0" borderId="17" xfId="192" applyFont="1" applyFill="1" applyBorder="1" applyAlignment="1">
      <alignment horizontal="left" vertical="center" wrapText="1"/>
      <protection/>
    </xf>
    <xf numFmtId="0" fontId="19" fillId="0" borderId="21" xfId="192" applyFont="1" applyFill="1" applyBorder="1" applyAlignment="1">
      <alignment horizontal="left" vertical="center" wrapText="1"/>
      <protection/>
    </xf>
    <xf numFmtId="166" fontId="19" fillId="0" borderId="21" xfId="157" applyNumberFormat="1" applyFont="1" applyFill="1" applyBorder="1" applyAlignment="1" applyProtection="1">
      <alignment vertical="center"/>
      <protection/>
    </xf>
    <xf numFmtId="9" fontId="65" fillId="0" borderId="21" xfId="219" applyFont="1" applyFill="1" applyBorder="1" applyAlignment="1" applyProtection="1">
      <alignment vertical="center"/>
      <protection/>
    </xf>
    <xf numFmtId="166" fontId="65" fillId="0" borderId="17" xfId="157" applyNumberFormat="1" applyFont="1" applyFill="1" applyBorder="1" applyAlignment="1" applyProtection="1">
      <alignment vertical="center"/>
      <protection/>
    </xf>
    <xf numFmtId="166" fontId="65" fillId="0" borderId="21" xfId="157" applyNumberFormat="1" applyFont="1" applyFill="1" applyBorder="1" applyAlignment="1" applyProtection="1">
      <alignment vertical="center"/>
      <protection/>
    </xf>
    <xf numFmtId="0" fontId="19" fillId="38" borderId="0" xfId="193" applyFont="1" applyFill="1" applyAlignment="1">
      <alignment vertical="center"/>
      <protection/>
    </xf>
    <xf numFmtId="0" fontId="65" fillId="0" borderId="3" xfId="193" applyFont="1" applyFill="1" applyBorder="1" applyAlignment="1">
      <alignment horizontal="center" vertical="center" wrapText="1"/>
      <protection/>
    </xf>
    <xf numFmtId="0" fontId="22" fillId="0" borderId="0" xfId="193" applyFont="1" applyFill="1" applyAlignment="1">
      <alignment vertical="center" wrapText="1"/>
      <protection/>
    </xf>
    <xf numFmtId="9" fontId="65" fillId="0" borderId="15" xfId="219" applyFont="1" applyFill="1" applyBorder="1" applyAlignment="1" applyProtection="1">
      <alignment vertical="center"/>
      <protection/>
    </xf>
    <xf numFmtId="0" fontId="19" fillId="0" borderId="0" xfId="193" applyFont="1" applyFill="1" applyAlignment="1">
      <alignment horizontal="left" vertical="center" wrapText="1"/>
      <protection/>
    </xf>
    <xf numFmtId="0" fontId="22" fillId="0" borderId="3" xfId="193" applyFont="1" applyFill="1" applyBorder="1" applyAlignment="1">
      <alignment vertical="center" wrapText="1"/>
      <protection/>
    </xf>
    <xf numFmtId="9" fontId="68" fillId="0" borderId="16" xfId="219" applyFont="1" applyFill="1" applyBorder="1" applyAlignment="1" applyProtection="1">
      <alignment vertical="center"/>
      <protection/>
    </xf>
    <xf numFmtId="0" fontId="22" fillId="0" borderId="0" xfId="193" applyFont="1" applyFill="1" applyBorder="1" applyAlignment="1">
      <alignment vertical="center" wrapText="1"/>
      <protection/>
    </xf>
    <xf numFmtId="9" fontId="68" fillId="0" borderId="15" xfId="219" applyFont="1" applyFill="1" applyBorder="1" applyAlignment="1" applyProtection="1">
      <alignment vertical="center"/>
      <protection/>
    </xf>
    <xf numFmtId="0" fontId="22" fillId="0" borderId="17" xfId="193" applyFont="1" applyFill="1" applyBorder="1" applyAlignment="1">
      <alignment vertical="center" wrapText="1"/>
      <protection/>
    </xf>
    <xf numFmtId="0" fontId="19" fillId="53" borderId="3" xfId="193" applyFont="1" applyFill="1" applyBorder="1" applyAlignment="1">
      <alignment vertical="center"/>
      <protection/>
    </xf>
    <xf numFmtId="0" fontId="19" fillId="0" borderId="20" xfId="193" applyFont="1" applyFill="1" applyBorder="1" applyAlignment="1">
      <alignment horizontal="center" vertical="center" wrapText="1"/>
      <protection/>
    </xf>
    <xf numFmtId="0" fontId="65" fillId="0" borderId="22" xfId="193" applyFont="1" applyFill="1" applyBorder="1" applyAlignment="1">
      <alignment horizontal="center" vertical="center" wrapText="1"/>
      <protection/>
    </xf>
    <xf numFmtId="0" fontId="65" fillId="0" borderId="20" xfId="193" applyFont="1" applyFill="1" applyBorder="1" applyAlignment="1">
      <alignment horizontal="center" vertical="center" wrapText="1"/>
      <protection/>
    </xf>
    <xf numFmtId="0" fontId="22" fillId="55" borderId="0" xfId="193" applyFont="1" applyFill="1" applyAlignment="1">
      <alignment vertical="center"/>
      <protection/>
    </xf>
    <xf numFmtId="0" fontId="65" fillId="54" borderId="15" xfId="193" applyFont="1" applyFill="1" applyBorder="1" applyAlignment="1">
      <alignment horizontal="center" vertical="center"/>
      <protection/>
    </xf>
    <xf numFmtId="0" fontId="65" fillId="54" borderId="0" xfId="193" applyFont="1" applyFill="1" applyAlignment="1">
      <alignment horizontal="center" vertical="center" wrapText="1"/>
      <protection/>
    </xf>
    <xf numFmtId="166" fontId="22" fillId="0" borderId="0" xfId="193" applyNumberFormat="1" applyFont="1" applyFill="1" applyAlignment="1">
      <alignment vertical="center" wrapText="1"/>
      <protection/>
    </xf>
    <xf numFmtId="0" fontId="65" fillId="0" borderId="0" xfId="193" applyFont="1" applyFill="1" applyAlignment="1">
      <alignment vertical="center"/>
      <protection/>
    </xf>
    <xf numFmtId="165" fontId="19" fillId="0" borderId="0" xfId="157" applyNumberFormat="1" applyFont="1" applyFill="1" applyBorder="1" applyAlignment="1" applyProtection="1">
      <alignment vertical="center"/>
      <protection/>
    </xf>
    <xf numFmtId="165" fontId="65" fillId="0" borderId="0" xfId="157" applyNumberFormat="1" applyFont="1" applyFill="1" applyBorder="1" applyAlignment="1" applyProtection="1">
      <alignment vertical="center"/>
      <protection/>
    </xf>
    <xf numFmtId="0" fontId="22" fillId="0" borderId="19" xfId="193" applyFont="1" applyFill="1" applyBorder="1" applyAlignment="1">
      <alignment vertical="center" wrapText="1"/>
      <protection/>
    </xf>
    <xf numFmtId="166" fontId="22" fillId="0" borderId="19" xfId="157" applyNumberFormat="1" applyFont="1" applyFill="1" applyBorder="1" applyAlignment="1" applyProtection="1">
      <alignment vertical="center"/>
      <protection/>
    </xf>
    <xf numFmtId="166" fontId="68" fillId="0" borderId="19" xfId="157" applyNumberFormat="1" applyFont="1" applyFill="1" applyBorder="1" applyAlignment="1" applyProtection="1">
      <alignment vertical="center"/>
      <protection/>
    </xf>
    <xf numFmtId="0" fontId="22" fillId="0" borderId="21" xfId="193" applyFont="1" applyFill="1" applyBorder="1" applyAlignment="1">
      <alignment vertical="center" wrapText="1"/>
      <protection/>
    </xf>
    <xf numFmtId="166" fontId="22" fillId="0" borderId="21" xfId="157" applyNumberFormat="1" applyFont="1" applyFill="1" applyBorder="1" applyAlignment="1" applyProtection="1">
      <alignment vertical="center"/>
      <protection/>
    </xf>
    <xf numFmtId="166" fontId="68" fillId="0" borderId="21" xfId="157" applyNumberFormat="1" applyFont="1" applyFill="1" applyBorder="1" applyAlignment="1" applyProtection="1">
      <alignment vertical="center"/>
      <protection/>
    </xf>
    <xf numFmtId="0" fontId="22" fillId="55" borderId="0" xfId="193" applyFont="1" applyFill="1" applyAlignment="1">
      <alignment vertical="center" wrapText="1"/>
      <protection/>
    </xf>
    <xf numFmtId="0" fontId="19" fillId="0" borderId="19" xfId="193" applyFont="1" applyFill="1" applyBorder="1" applyAlignment="1">
      <alignment vertical="center" wrapText="1"/>
      <protection/>
    </xf>
    <xf numFmtId="166" fontId="19" fillId="0" borderId="19" xfId="157" applyNumberFormat="1" applyFont="1" applyFill="1" applyBorder="1" applyAlignment="1" applyProtection="1">
      <alignment vertical="center"/>
      <protection/>
    </xf>
    <xf numFmtId="166" fontId="65" fillId="0" borderId="19" xfId="157" applyNumberFormat="1" applyFont="1" applyFill="1" applyBorder="1" applyAlignment="1" applyProtection="1">
      <alignment vertical="center"/>
      <protection/>
    </xf>
    <xf numFmtId="0" fontId="19" fillId="0" borderId="0" xfId="193" applyFont="1" applyFill="1" applyBorder="1" applyAlignment="1">
      <alignment vertical="center" wrapText="1"/>
      <protection/>
    </xf>
    <xf numFmtId="0" fontId="65" fillId="0" borderId="19" xfId="193" applyFont="1" applyFill="1" applyBorder="1" applyAlignment="1">
      <alignment vertical="center" wrapText="1"/>
      <protection/>
    </xf>
    <xf numFmtId="0" fontId="65" fillId="0" borderId="0" xfId="193" applyFont="1" applyFill="1" applyAlignment="1">
      <alignment vertical="center" wrapText="1"/>
      <protection/>
    </xf>
    <xf numFmtId="0" fontId="68" fillId="0" borderId="0" xfId="193" applyFont="1" applyFill="1" applyAlignment="1">
      <alignment vertical="center" wrapText="1"/>
      <protection/>
    </xf>
    <xf numFmtId="0" fontId="65" fillId="0" borderId="0" xfId="193" applyFont="1" applyFill="1" applyBorder="1" applyAlignment="1">
      <alignment vertical="center" wrapText="1"/>
      <protection/>
    </xf>
    <xf numFmtId="0" fontId="19" fillId="0" borderId="3" xfId="193" applyFont="1" applyFill="1" applyBorder="1" applyAlignment="1">
      <alignment vertical="center" wrapText="1"/>
      <protection/>
    </xf>
    <xf numFmtId="0" fontId="65" fillId="0" borderId="3" xfId="193" applyFont="1" applyFill="1" applyBorder="1" applyAlignment="1">
      <alignment vertical="center" wrapText="1"/>
      <protection/>
    </xf>
    <xf numFmtId="0" fontId="22" fillId="38" borderId="0" xfId="191" applyFont="1" applyFill="1" applyAlignment="1">
      <alignment vertical="center" wrapText="1"/>
      <protection/>
    </xf>
    <xf numFmtId="3" fontId="19" fillId="0" borderId="0" xfId="0" applyNumberFormat="1" applyFont="1" applyAlignment="1">
      <alignment/>
    </xf>
    <xf numFmtId="177" fontId="107" fillId="0" borderId="0" xfId="0" applyNumberFormat="1" applyFont="1" applyFill="1" applyBorder="1" applyAlignment="1">
      <alignment horizontal="right" wrapText="1"/>
    </xf>
    <xf numFmtId="0" fontId="111" fillId="56" borderId="0" xfId="161" applyFont="1" applyFill="1" applyBorder="1">
      <alignment/>
      <protection/>
    </xf>
    <xf numFmtId="177" fontId="114" fillId="0" borderId="0" xfId="0" applyNumberFormat="1" applyFont="1" applyBorder="1" applyAlignment="1">
      <alignment horizontal="right" wrapText="1"/>
    </xf>
    <xf numFmtId="177" fontId="114" fillId="0" borderId="0" xfId="0" applyNumberFormat="1" applyFont="1" applyAlignment="1">
      <alignment/>
    </xf>
    <xf numFmtId="177" fontId="115" fillId="0" borderId="0" xfId="171" applyNumberFormat="1" applyFont="1" applyBorder="1" applyAlignment="1">
      <alignment horizontal="right" wrapText="1"/>
      <protection/>
    </xf>
    <xf numFmtId="177" fontId="116" fillId="0" borderId="0" xfId="0" applyNumberFormat="1" applyFont="1" applyBorder="1" applyAlignment="1">
      <alignment horizontal="right" wrapText="1"/>
    </xf>
    <xf numFmtId="177" fontId="117" fillId="0" borderId="0" xfId="171" applyNumberFormat="1" applyFont="1" applyBorder="1" applyAlignment="1">
      <alignment horizontal="right" wrapText="1"/>
      <protection/>
    </xf>
    <xf numFmtId="3" fontId="70" fillId="53" borderId="3" xfId="192" applyNumberFormat="1" applyFont="1" applyFill="1" applyBorder="1" applyAlignment="1">
      <alignment horizontal="left" vertical="center" wrapText="1"/>
      <protection/>
    </xf>
    <xf numFmtId="0" fontId="19" fillId="0" borderId="0" xfId="193" applyFont="1" applyFill="1" applyAlignment="1">
      <alignment horizontal="left" indent="2"/>
      <protection/>
    </xf>
    <xf numFmtId="0" fontId="19" fillId="0" borderId="0" xfId="193" applyFont="1" applyFill="1" applyAlignment="1">
      <alignment horizontal="left" wrapText="1" indent="2"/>
      <protection/>
    </xf>
    <xf numFmtId="0" fontId="75" fillId="38" borderId="0" xfId="194" applyFont="1" applyFill="1" applyAlignment="1">
      <alignment vertical="center"/>
      <protection/>
    </xf>
    <xf numFmtId="1" fontId="118" fillId="0" borderId="0" xfId="0" applyNumberFormat="1" applyFont="1" applyAlignment="1">
      <alignment/>
    </xf>
    <xf numFmtId="166" fontId="19" fillId="8" borderId="0" xfId="157" applyNumberFormat="1" applyFont="1" applyFill="1" applyBorder="1" applyAlignment="1" applyProtection="1">
      <alignment vertical="center"/>
      <protection/>
    </xf>
    <xf numFmtId="166" fontId="19" fillId="8" borderId="3" xfId="157" applyNumberFormat="1" applyFont="1" applyFill="1" applyBorder="1" applyAlignment="1" applyProtection="1">
      <alignment vertical="center"/>
      <protection/>
    </xf>
    <xf numFmtId="166" fontId="22" fillId="8" borderId="17" xfId="157" applyNumberFormat="1" applyFont="1" applyFill="1" applyBorder="1" applyAlignment="1" applyProtection="1">
      <alignment vertical="center"/>
      <protection/>
    </xf>
    <xf numFmtId="0" fontId="65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171" applyFont="1">
      <alignment/>
      <protection/>
    </xf>
    <xf numFmtId="0" fontId="19" fillId="0" borderId="0" xfId="171" applyFont="1" applyFill="1">
      <alignment/>
      <protection/>
    </xf>
    <xf numFmtId="9" fontId="65" fillId="0" borderId="0" xfId="220" applyFont="1" applyFill="1" applyBorder="1" applyAlignment="1" applyProtection="1">
      <alignment vertical="center"/>
      <protection/>
    </xf>
    <xf numFmtId="9" fontId="65" fillId="0" borderId="3" xfId="220" applyFont="1" applyFill="1" applyBorder="1" applyAlignment="1" applyProtection="1">
      <alignment vertical="center"/>
      <protection/>
    </xf>
    <xf numFmtId="9" fontId="68" fillId="0" borderId="0" xfId="220" applyFont="1" applyFill="1" applyBorder="1" applyAlignment="1" applyProtection="1">
      <alignment vertical="center"/>
      <protection/>
    </xf>
    <xf numFmtId="9" fontId="68" fillId="0" borderId="17" xfId="220" applyFont="1" applyFill="1" applyBorder="1" applyAlignment="1" applyProtection="1">
      <alignment vertical="center"/>
      <protection/>
    </xf>
    <xf numFmtId="9" fontId="68" fillId="0" borderId="3" xfId="220" applyFont="1" applyFill="1" applyBorder="1" applyAlignment="1" applyProtection="1">
      <alignment vertical="center"/>
      <protection/>
    </xf>
    <xf numFmtId="9" fontId="65" fillId="0" borderId="17" xfId="220" applyFont="1" applyFill="1" applyBorder="1" applyAlignment="1" applyProtection="1">
      <alignment vertical="center"/>
      <protection/>
    </xf>
    <xf numFmtId="9" fontId="65" fillId="0" borderId="21" xfId="220" applyFont="1" applyFill="1" applyBorder="1" applyAlignment="1" applyProtection="1">
      <alignment vertical="center"/>
      <protection/>
    </xf>
    <xf numFmtId="166" fontId="19" fillId="57" borderId="0" xfId="157" applyNumberFormat="1" applyFont="1" applyFill="1" applyBorder="1" applyAlignment="1" applyProtection="1">
      <alignment vertical="center"/>
      <protection/>
    </xf>
    <xf numFmtId="166" fontId="19" fillId="0" borderId="0" xfId="171" applyNumberFormat="1" applyFont="1">
      <alignment/>
      <protection/>
    </xf>
    <xf numFmtId="166" fontId="19" fillId="57" borderId="3" xfId="157" applyNumberFormat="1" applyFont="1" applyFill="1" applyBorder="1" applyAlignment="1" applyProtection="1">
      <alignment vertical="center"/>
      <protection/>
    </xf>
    <xf numFmtId="166" fontId="22" fillId="57" borderId="0" xfId="157" applyNumberFormat="1" applyFont="1" applyFill="1" applyBorder="1" applyAlignment="1" applyProtection="1">
      <alignment vertical="center"/>
      <protection/>
    </xf>
    <xf numFmtId="166" fontId="22" fillId="57" borderId="3" xfId="157" applyNumberFormat="1" applyFont="1" applyFill="1" applyBorder="1" applyAlignment="1" applyProtection="1">
      <alignment vertical="center"/>
      <protection/>
    </xf>
    <xf numFmtId="3" fontId="63" fillId="0" borderId="3" xfId="161" applyNumberFormat="1" applyFont="1" applyBorder="1">
      <alignment/>
      <protection/>
    </xf>
    <xf numFmtId="3" fontId="111" fillId="0" borderId="0" xfId="161" applyNumberFormat="1" applyFont="1" applyBorder="1">
      <alignment/>
      <protection/>
    </xf>
    <xf numFmtId="3" fontId="111" fillId="0" borderId="19" xfId="161" applyNumberFormat="1" applyFont="1" applyFill="1" applyBorder="1">
      <alignment/>
      <protection/>
    </xf>
    <xf numFmtId="3" fontId="111" fillId="0" borderId="19" xfId="161" applyNumberFormat="1" applyFont="1" applyBorder="1">
      <alignment/>
      <protection/>
    </xf>
    <xf numFmtId="3" fontId="63" fillId="0" borderId="17" xfId="161" applyNumberFormat="1" applyFont="1" applyBorder="1">
      <alignment/>
      <protection/>
    </xf>
    <xf numFmtId="0" fontId="19" fillId="0" borderId="23" xfId="0" applyFont="1" applyBorder="1" applyAlignment="1">
      <alignment/>
    </xf>
    <xf numFmtId="166" fontId="22" fillId="0" borderId="4" xfId="157" applyNumberFormat="1" applyFont="1" applyFill="1" applyBorder="1" applyAlignment="1" applyProtection="1">
      <alignment vertical="center"/>
      <protection/>
    </xf>
    <xf numFmtId="166" fontId="19" fillId="0" borderId="23" xfId="157" applyNumberFormat="1" applyFont="1" applyFill="1" applyBorder="1" applyAlignment="1" applyProtection="1">
      <alignment vertical="center"/>
      <protection/>
    </xf>
    <xf numFmtId="166" fontId="22" fillId="0" borderId="24" xfId="157" applyNumberFormat="1" applyFont="1" applyFill="1" applyBorder="1" applyAlignment="1" applyProtection="1">
      <alignment vertical="center"/>
      <protection/>
    </xf>
    <xf numFmtId="0" fontId="22" fillId="0" borderId="23" xfId="193" applyFont="1" applyFill="1" applyBorder="1" applyAlignment="1">
      <alignment vertical="center"/>
      <protection/>
    </xf>
    <xf numFmtId="0" fontId="19" fillId="0" borderId="23" xfId="193" applyFont="1" applyFill="1" applyBorder="1" applyAlignment="1">
      <alignment vertical="center"/>
      <protection/>
    </xf>
    <xf numFmtId="0" fontId="119" fillId="58" borderId="4" xfId="192" applyFont="1" applyFill="1" applyBorder="1" applyAlignment="1">
      <alignment horizontal="center" vertical="center" wrapText="1"/>
      <protection/>
    </xf>
    <xf numFmtId="0" fontId="67" fillId="54" borderId="16" xfId="193" applyFont="1" applyFill="1" applyBorder="1" applyAlignment="1">
      <alignment horizontal="center" vertical="center" wrapText="1"/>
      <protection/>
    </xf>
    <xf numFmtId="0" fontId="67" fillId="54" borderId="25" xfId="193" applyFont="1" applyFill="1" applyBorder="1" applyAlignment="1">
      <alignment horizontal="center" vertical="center" wrapText="1"/>
      <protection/>
    </xf>
    <xf numFmtId="0" fontId="70" fillId="53" borderId="3" xfId="191" applyFont="1" applyFill="1" applyBorder="1" applyAlignment="1">
      <alignment vertical="center" wrapText="1"/>
      <protection/>
    </xf>
    <xf numFmtId="0" fontId="111" fillId="0" borderId="0" xfId="171" applyFont="1" applyFill="1" applyBorder="1" applyAlignment="1">
      <alignment horizontal="left" wrapText="1"/>
      <protection/>
    </xf>
    <xf numFmtId="0" fontId="111" fillId="0" borderId="0" xfId="171" applyFont="1" applyBorder="1" applyAlignment="1">
      <alignment horizontal="left" wrapText="1" indent="1"/>
      <protection/>
    </xf>
    <xf numFmtId="0" fontId="114" fillId="0" borderId="0" xfId="171" applyFont="1" applyBorder="1" applyAlignment="1">
      <alignment horizontal="left" wrapText="1" indent="1"/>
      <protection/>
    </xf>
    <xf numFmtId="0" fontId="120" fillId="0" borderId="0" xfId="171" applyFont="1" applyBorder="1" applyAlignment="1">
      <alignment horizontal="left" wrapText="1" indent="1"/>
      <protection/>
    </xf>
    <xf numFmtId="0" fontId="113" fillId="0" borderId="0" xfId="171" applyFont="1" applyBorder="1" applyAlignment="1">
      <alignment horizontal="left" wrapText="1"/>
      <protection/>
    </xf>
    <xf numFmtId="0" fontId="111" fillId="0" borderId="0" xfId="171" applyFont="1" applyBorder="1" applyAlignment="1">
      <alignment horizontal="left" wrapText="1"/>
      <protection/>
    </xf>
    <xf numFmtId="0" fontId="65" fillId="0" borderId="25" xfId="193" applyFont="1" applyFill="1" applyBorder="1" applyAlignment="1">
      <alignment horizontal="center" vertical="center"/>
      <protection/>
    </xf>
    <xf numFmtId="0" fontId="65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14" fillId="0" borderId="0" xfId="171" applyFont="1" applyBorder="1" applyAlignment="1">
      <alignment horizontal="left" wrapText="1" indent="2"/>
      <protection/>
    </xf>
    <xf numFmtId="177" fontId="115" fillId="0" borderId="0" xfId="0" applyNumberFormat="1" applyFont="1" applyBorder="1" applyAlignment="1">
      <alignment horizontal="right" wrapText="1"/>
    </xf>
    <xf numFmtId="177" fontId="121" fillId="0" borderId="0" xfId="0" applyNumberFormat="1" applyFont="1" applyBorder="1" applyAlignment="1">
      <alignment horizontal="right" wrapText="1"/>
    </xf>
    <xf numFmtId="177" fontId="121" fillId="0" borderId="0" xfId="171" applyNumberFormat="1" applyFont="1" applyBorder="1" applyAlignment="1">
      <alignment horizontal="right" wrapText="1"/>
      <protection/>
    </xf>
    <xf numFmtId="0" fontId="19" fillId="0" borderId="21" xfId="193" applyFont="1" applyFill="1" applyBorder="1" applyAlignment="1">
      <alignment horizontal="left" vertical="center" indent="2"/>
      <protection/>
    </xf>
    <xf numFmtId="9" fontId="65" fillId="0" borderId="28" xfId="219" applyNumberFormat="1" applyFont="1" applyFill="1" applyBorder="1" applyAlignment="1" applyProtection="1">
      <alignment vertical="center"/>
      <protection/>
    </xf>
    <xf numFmtId="166" fontId="19" fillId="0" borderId="29" xfId="157" applyNumberFormat="1" applyFont="1" applyFill="1" applyBorder="1" applyAlignment="1" applyProtection="1">
      <alignment vertical="center"/>
      <protection/>
    </xf>
    <xf numFmtId="9" fontId="65" fillId="0" borderId="0" xfId="219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166" fontId="22" fillId="7" borderId="3" xfId="157" applyNumberFormat="1" applyFont="1" applyFill="1" applyBorder="1" applyAlignment="1" applyProtection="1">
      <alignment vertical="center"/>
      <protection/>
    </xf>
    <xf numFmtId="166" fontId="19" fillId="7" borderId="0" xfId="157" applyNumberFormat="1" applyFont="1" applyFill="1" applyBorder="1" applyAlignment="1" applyProtection="1">
      <alignment vertical="center"/>
      <protection/>
    </xf>
    <xf numFmtId="177" fontId="111" fillId="0" borderId="0" xfId="0" applyNumberFormat="1" applyFont="1" applyFill="1" applyBorder="1" applyAlignment="1">
      <alignment horizontal="right"/>
    </xf>
    <xf numFmtId="0" fontId="22" fillId="38" borderId="0" xfId="191" applyFont="1" applyFill="1" applyAlignment="1">
      <alignment horizontal="left" vertical="top"/>
      <protection/>
    </xf>
    <xf numFmtId="0" fontId="22" fillId="8" borderId="0" xfId="192" applyFont="1" applyFill="1" applyBorder="1" applyAlignment="1">
      <alignment horizontal="left" vertical="center" wrapText="1"/>
      <protection/>
    </xf>
    <xf numFmtId="0" fontId="79" fillId="53" borderId="0" xfId="192" applyFont="1" applyFill="1" applyBorder="1" applyAlignment="1">
      <alignment vertical="center"/>
      <protection/>
    </xf>
    <xf numFmtId="0" fontId="19" fillId="55" borderId="0" xfId="193" applyFont="1" applyFill="1" applyBorder="1" applyAlignment="1">
      <alignment vertical="center"/>
      <protection/>
    </xf>
    <xf numFmtId="166" fontId="19" fillId="13" borderId="0" xfId="157" applyNumberFormat="1" applyFont="1" applyFill="1" applyBorder="1" applyAlignment="1" applyProtection="1">
      <alignment vertical="center"/>
      <protection/>
    </xf>
    <xf numFmtId="166" fontId="19" fillId="13" borderId="3" xfId="157" applyNumberFormat="1" applyFont="1" applyFill="1" applyBorder="1" applyAlignment="1" applyProtection="1">
      <alignment vertical="center"/>
      <protection/>
    </xf>
    <xf numFmtId="0" fontId="22" fillId="59" borderId="3" xfId="193" applyFont="1" applyFill="1" applyBorder="1" applyAlignment="1">
      <alignment vertical="center"/>
      <protection/>
    </xf>
    <xf numFmtId="166" fontId="22" fillId="0" borderId="0" xfId="157" applyNumberFormat="1" applyFont="1" applyFill="1" applyBorder="1" applyAlignment="1" applyProtection="1">
      <alignment horizontal="right" vertical="center"/>
      <protection/>
    </xf>
    <xf numFmtId="9" fontId="68" fillId="0" borderId="30" xfId="219" applyFont="1" applyFill="1" applyBorder="1" applyAlignment="1" applyProtection="1">
      <alignment vertical="center"/>
      <protection/>
    </xf>
    <xf numFmtId="166" fontId="22" fillId="0" borderId="3" xfId="0" applyNumberFormat="1" applyFont="1" applyBorder="1" applyAlignment="1">
      <alignment/>
    </xf>
    <xf numFmtId="0" fontId="75" fillId="38" borderId="0" xfId="193" applyFont="1" applyFill="1" applyAlignment="1">
      <alignment vertical="center"/>
      <protection/>
    </xf>
    <xf numFmtId="0" fontId="75" fillId="38" borderId="0" xfId="191" applyFont="1" applyFill="1" applyAlignment="1">
      <alignment vertical="center" wrapText="1"/>
      <protection/>
    </xf>
    <xf numFmtId="0" fontId="75" fillId="38" borderId="0" xfId="191" applyFont="1" applyFill="1" applyBorder="1" applyAlignment="1">
      <alignment vertical="center"/>
      <protection/>
    </xf>
    <xf numFmtId="1" fontId="1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193" applyFont="1" applyFill="1" applyBorder="1" applyAlignment="1">
      <alignment horizontal="left" vertical="center" indent="2"/>
      <protection/>
    </xf>
    <xf numFmtId="166" fontId="22" fillId="8" borderId="0" xfId="157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Border="1" applyAlignment="1">
      <alignment/>
    </xf>
    <xf numFmtId="166" fontId="19" fillId="0" borderId="20" xfId="192" applyNumberFormat="1" applyFont="1" applyFill="1" applyBorder="1" applyAlignment="1">
      <alignment vertical="center"/>
      <protection/>
    </xf>
    <xf numFmtId="0" fontId="19" fillId="0" borderId="0" xfId="192" applyFont="1" applyBorder="1" applyAlignment="1">
      <alignment horizontal="left" vertical="center"/>
      <protection/>
    </xf>
    <xf numFmtId="0" fontId="19" fillId="0" borderId="0" xfId="192" applyFont="1" applyFill="1" applyBorder="1" applyAlignment="1">
      <alignment horizontal="left" vertical="center"/>
      <protection/>
    </xf>
    <xf numFmtId="167" fontId="118" fillId="0" borderId="0" xfId="0" applyNumberFormat="1" applyFont="1" applyBorder="1" applyAlignment="1">
      <alignment/>
    </xf>
    <xf numFmtId="0" fontId="63" fillId="0" borderId="0" xfId="161" applyFont="1" applyBorder="1">
      <alignment/>
      <protection/>
    </xf>
    <xf numFmtId="3" fontId="63" fillId="0" borderId="0" xfId="161" applyNumberFormat="1" applyFont="1" applyBorder="1">
      <alignment/>
      <protection/>
    </xf>
    <xf numFmtId="0" fontId="63" fillId="0" borderId="0" xfId="161" applyFont="1" applyFill="1" applyBorder="1">
      <alignment/>
      <protection/>
    </xf>
    <xf numFmtId="0" fontId="22" fillId="0" borderId="3" xfId="161" applyFont="1" applyFill="1" applyBorder="1">
      <alignment/>
      <protection/>
    </xf>
    <xf numFmtId="0" fontId="19" fillId="0" borderId="0" xfId="161" applyFont="1" applyFill="1" applyBorder="1">
      <alignment/>
      <protection/>
    </xf>
    <xf numFmtId="0" fontId="19" fillId="0" borderId="19" xfId="161" applyFont="1" applyFill="1" applyBorder="1">
      <alignment/>
      <protection/>
    </xf>
    <xf numFmtId="0" fontId="19" fillId="0" borderId="0" xfId="161" applyFont="1" applyFill="1">
      <alignment/>
      <protection/>
    </xf>
    <xf numFmtId="0" fontId="22" fillId="0" borderId="17" xfId="161" applyFont="1" applyFill="1" applyBorder="1">
      <alignment/>
      <protection/>
    </xf>
    <xf numFmtId="2" fontId="19" fillId="0" borderId="0" xfId="157" applyNumberFormat="1" applyFont="1" applyFill="1" applyBorder="1" applyAlignment="1" applyProtection="1">
      <alignment vertical="center"/>
      <protection/>
    </xf>
    <xf numFmtId="2" fontId="19" fillId="8" borderId="0" xfId="157" applyNumberFormat="1" applyFont="1" applyFill="1" applyBorder="1" applyAlignment="1" applyProtection="1">
      <alignment vertical="center"/>
      <protection/>
    </xf>
    <xf numFmtId="0" fontId="19" fillId="8" borderId="0" xfId="0" applyFont="1" applyFill="1" applyAlignment="1">
      <alignment/>
    </xf>
    <xf numFmtId="166" fontId="19" fillId="8" borderId="0" xfId="0" applyNumberFormat="1" applyFont="1" applyFill="1" applyAlignment="1">
      <alignment/>
    </xf>
    <xf numFmtId="166" fontId="19" fillId="8" borderId="19" xfId="157" applyNumberFormat="1" applyFont="1" applyFill="1" applyBorder="1" applyAlignment="1" applyProtection="1">
      <alignment vertical="center"/>
      <protection/>
    </xf>
    <xf numFmtId="0" fontId="19" fillId="0" borderId="31" xfId="0" applyFont="1" applyBorder="1" applyAlignment="1">
      <alignment/>
    </xf>
    <xf numFmtId="0" fontId="80" fillId="38" borderId="0" xfId="193" applyFont="1" applyFill="1" applyAlignment="1">
      <alignment vertical="center"/>
      <protection/>
    </xf>
    <xf numFmtId="0" fontId="19" fillId="59" borderId="0" xfId="193" applyFont="1" applyFill="1" applyBorder="1" applyAlignment="1">
      <alignment vertical="center"/>
      <protection/>
    </xf>
    <xf numFmtId="0" fontId="22" fillId="59" borderId="0" xfId="193" applyFont="1" applyFill="1" applyAlignment="1">
      <alignment vertical="center" wrapText="1"/>
      <protection/>
    </xf>
    <xf numFmtId="0" fontId="19" fillId="59" borderId="0" xfId="193" applyFont="1" applyFill="1" applyBorder="1" applyAlignment="1">
      <alignment vertical="center" wrapText="1"/>
      <protection/>
    </xf>
    <xf numFmtId="0" fontId="22" fillId="38" borderId="0" xfId="99" applyFont="1" applyFill="1" applyAlignment="1" applyProtection="1">
      <alignment vertical="center" wrapText="1"/>
      <protection/>
    </xf>
    <xf numFmtId="0" fontId="22" fillId="38" borderId="0" xfId="99" applyFont="1" applyFill="1" applyAlignment="1" applyProtection="1">
      <alignment vertical="center"/>
      <protection/>
    </xf>
    <xf numFmtId="0" fontId="22" fillId="0" borderId="0" xfId="171" applyFont="1">
      <alignment/>
      <protection/>
    </xf>
    <xf numFmtId="3" fontId="122" fillId="53" borderId="3" xfId="192" applyNumberFormat="1" applyFont="1" applyFill="1" applyBorder="1" applyAlignment="1">
      <alignment horizontal="left" vertical="center" wrapText="1"/>
      <protection/>
    </xf>
    <xf numFmtId="0" fontId="122" fillId="53" borderId="3" xfId="99" applyFont="1" applyFill="1" applyBorder="1" applyAlignment="1" applyProtection="1">
      <alignment horizontal="center" vertical="center" wrapText="1"/>
      <protection/>
    </xf>
    <xf numFmtId="177" fontId="115" fillId="0" borderId="0" xfId="0" applyNumberFormat="1" applyFont="1" applyBorder="1" applyAlignment="1">
      <alignment horizontal="right"/>
    </xf>
    <xf numFmtId="177" fontId="123" fillId="0" borderId="0" xfId="0" applyNumberFormat="1" applyFont="1" applyBorder="1" applyAlignment="1">
      <alignment horizontal="right" wrapText="1"/>
    </xf>
    <xf numFmtId="177" fontId="115" fillId="0" borderId="0" xfId="0" applyNumberFormat="1" applyFont="1" applyFill="1" applyBorder="1" applyAlignment="1">
      <alignment horizontal="right"/>
    </xf>
    <xf numFmtId="177" fontId="120" fillId="0" borderId="0" xfId="0" applyNumberFormat="1" applyFont="1" applyBorder="1" applyAlignment="1">
      <alignment horizontal="right"/>
    </xf>
    <xf numFmtId="177" fontId="109" fillId="0" borderId="0" xfId="0" applyNumberFormat="1" applyFont="1" applyBorder="1" applyAlignment="1">
      <alignment horizontal="right" wrapText="1"/>
    </xf>
    <xf numFmtId="177" fontId="115" fillId="0" borderId="0" xfId="0" applyNumberFormat="1" applyFont="1" applyBorder="1" applyAlignment="1">
      <alignment horizontal="right" vertical="top" wrapText="1"/>
    </xf>
    <xf numFmtId="177" fontId="117" fillId="0" borderId="0" xfId="0" applyNumberFormat="1" applyFont="1" applyFill="1" applyBorder="1" applyAlignment="1">
      <alignment horizontal="right" vertical="top" wrapText="1"/>
    </xf>
    <xf numFmtId="177" fontId="115" fillId="0" borderId="0" xfId="0" applyNumberFormat="1" applyFont="1" applyFill="1" applyBorder="1" applyAlignment="1">
      <alignment horizontal="right" wrapText="1"/>
    </xf>
    <xf numFmtId="0" fontId="119" fillId="58" borderId="3" xfId="192" applyFont="1" applyFill="1" applyBorder="1" applyAlignment="1">
      <alignment horizontal="center" vertical="center" wrapText="1"/>
      <protection/>
    </xf>
    <xf numFmtId="0" fontId="70" fillId="60" borderId="3" xfId="192" applyFont="1" applyFill="1" applyBorder="1" applyAlignment="1">
      <alignment horizontal="center" vertical="center" wrapText="1"/>
      <protection/>
    </xf>
    <xf numFmtId="0" fontId="66" fillId="53" borderId="0" xfId="193" applyFont="1" applyFill="1" applyBorder="1" applyAlignment="1">
      <alignment horizontal="center" vertical="center" wrapText="1"/>
      <protection/>
    </xf>
    <xf numFmtId="0" fontId="19" fillId="0" borderId="0" xfId="191" applyFont="1" applyFill="1" applyBorder="1" applyAlignment="1">
      <alignment vertical="center"/>
      <protection/>
    </xf>
    <xf numFmtId="0" fontId="21" fillId="0" borderId="0" xfId="0" applyFont="1" applyAlignment="1">
      <alignment wrapText="1"/>
    </xf>
    <xf numFmtId="0" fontId="124" fillId="59" borderId="0" xfId="193" applyFont="1" applyFill="1" applyAlignment="1">
      <alignment vertical="center" wrapText="1"/>
      <protection/>
    </xf>
    <xf numFmtId="0" fontId="125" fillId="59" borderId="0" xfId="99" applyFont="1" applyFill="1" applyAlignment="1" applyProtection="1">
      <alignment vertical="center" wrapText="1"/>
      <protection/>
    </xf>
    <xf numFmtId="0" fontId="125" fillId="59" borderId="0" xfId="99" applyFont="1" applyFill="1" applyBorder="1" applyAlignment="1" applyProtection="1">
      <alignment vertical="center" wrapText="1"/>
      <protection/>
    </xf>
    <xf numFmtId="0" fontId="125" fillId="59" borderId="0" xfId="99" applyFont="1" applyFill="1" applyBorder="1" applyAlignment="1" applyProtection="1">
      <alignment vertical="center"/>
      <protection/>
    </xf>
    <xf numFmtId="0" fontId="119" fillId="0" borderId="3" xfId="99" applyFont="1" applyFill="1" applyBorder="1" applyAlignment="1" applyProtection="1">
      <alignment vertical="center"/>
      <protection/>
    </xf>
    <xf numFmtId="0" fontId="111" fillId="0" borderId="0" xfId="171" applyFont="1" applyBorder="1" applyAlignment="1">
      <alignment horizontal="right" vertical="center" wrapText="1"/>
      <protection/>
    </xf>
    <xf numFmtId="0" fontId="114" fillId="0" borderId="0" xfId="171" applyFont="1" applyBorder="1" applyAlignment="1">
      <alignment horizontal="right" vertical="center" wrapText="1"/>
      <protection/>
    </xf>
    <xf numFmtId="0" fontId="120" fillId="0" borderId="0" xfId="171" applyFont="1" applyBorder="1" applyAlignment="1">
      <alignment horizontal="right" vertical="center" wrapText="1"/>
      <protection/>
    </xf>
    <xf numFmtId="0" fontId="111" fillId="0" borderId="0" xfId="171" applyFont="1" applyBorder="1" applyAlignment="1">
      <alignment horizontal="right" wrapText="1"/>
      <protection/>
    </xf>
    <xf numFmtId="0" fontId="111" fillId="0" borderId="0" xfId="171" applyFont="1" applyFill="1" applyBorder="1" applyAlignment="1">
      <alignment horizontal="right" wrapText="1"/>
      <protection/>
    </xf>
    <xf numFmtId="176" fontId="113" fillId="0" borderId="0" xfId="171" applyNumberFormat="1" applyFont="1" applyBorder="1" applyAlignment="1">
      <alignment horizontal="right" vertical="center"/>
      <protection/>
    </xf>
    <xf numFmtId="176" fontId="111" fillId="0" borderId="0" xfId="171" applyNumberFormat="1" applyFont="1" applyBorder="1" applyAlignment="1">
      <alignment horizontal="right" vertical="center" wrapText="1"/>
      <protection/>
    </xf>
    <xf numFmtId="176" fontId="111" fillId="0" borderId="0" xfId="171" applyNumberFormat="1" applyFont="1" applyBorder="1" applyAlignment="1">
      <alignment horizontal="right" wrapText="1"/>
      <protection/>
    </xf>
    <xf numFmtId="0" fontId="111" fillId="0" borderId="0" xfId="171" applyFont="1" applyBorder="1" applyAlignment="1">
      <alignment horizontal="right" vertical="center"/>
      <protection/>
    </xf>
    <xf numFmtId="0" fontId="114" fillId="0" borderId="0" xfId="171" applyFont="1" applyBorder="1" applyAlignment="1">
      <alignment horizontal="right" vertical="center"/>
      <protection/>
    </xf>
    <xf numFmtId="176" fontId="111" fillId="0" borderId="0" xfId="171" applyNumberFormat="1" applyFont="1" applyBorder="1" applyAlignment="1">
      <alignment horizontal="right" vertical="center"/>
      <protection/>
    </xf>
    <xf numFmtId="176" fontId="114" fillId="0" borderId="0" xfId="171" applyNumberFormat="1" applyFont="1" applyBorder="1" applyAlignment="1">
      <alignment horizontal="right" vertical="center"/>
      <protection/>
    </xf>
    <xf numFmtId="0" fontId="122" fillId="60" borderId="3" xfId="192" applyFont="1" applyFill="1" applyBorder="1" applyAlignment="1">
      <alignment horizontal="center" vertical="center" wrapText="1"/>
      <protection/>
    </xf>
    <xf numFmtId="0" fontId="122" fillId="60" borderId="0" xfId="192" applyFont="1" applyFill="1" applyBorder="1" applyAlignment="1">
      <alignment horizontal="center" vertical="center" wrapText="1"/>
      <protection/>
    </xf>
    <xf numFmtId="0" fontId="113" fillId="0" borderId="0" xfId="171" applyFont="1" applyFill="1" applyBorder="1" applyAlignment="1">
      <alignment horizontal="right" wrapText="1"/>
      <protection/>
    </xf>
    <xf numFmtId="0" fontId="22" fillId="38" borderId="0" xfId="191" applyFont="1" applyFill="1" applyAlignment="1">
      <alignment vertical="top"/>
      <protection/>
    </xf>
    <xf numFmtId="176" fontId="113" fillId="0" borderId="0" xfId="171" applyNumberFormat="1" applyFont="1" applyFill="1" applyBorder="1" applyAlignment="1">
      <alignment horizontal="right" wrapText="1"/>
      <protection/>
    </xf>
    <xf numFmtId="177" fontId="111" fillId="0" borderId="0" xfId="0" applyNumberFormat="1" applyFont="1" applyBorder="1" applyAlignment="1">
      <alignment horizontal="right" wrapText="1"/>
    </xf>
    <xf numFmtId="177" fontId="111" fillId="0" borderId="0" xfId="0" applyNumberFormat="1" applyFont="1" applyBorder="1" applyAlignment="1">
      <alignment horizontal="right" vertical="center"/>
    </xf>
    <xf numFmtId="0" fontId="111" fillId="0" borderId="0" xfId="0" applyFont="1" applyBorder="1" applyAlignment="1">
      <alignment horizontal="right" wrapText="1"/>
    </xf>
    <xf numFmtId="0" fontId="19" fillId="38" borderId="0" xfId="191" applyFont="1" applyFill="1" applyAlignment="1">
      <alignment vertical="center"/>
      <protection/>
    </xf>
    <xf numFmtId="0" fontId="114" fillId="0" borderId="0" xfId="171" applyFont="1" applyBorder="1" applyAlignment="1">
      <alignment horizontal="right" wrapText="1"/>
      <protection/>
    </xf>
    <xf numFmtId="0" fontId="120" fillId="0" borderId="0" xfId="171" applyFont="1" applyBorder="1" applyAlignment="1">
      <alignment horizontal="right" wrapText="1"/>
      <protection/>
    </xf>
    <xf numFmtId="176" fontId="111" fillId="0" borderId="0" xfId="171" applyNumberFormat="1" applyFont="1" applyFill="1" applyBorder="1" applyAlignment="1">
      <alignment horizontal="right" wrapText="1"/>
      <protection/>
    </xf>
    <xf numFmtId="176" fontId="113" fillId="0" borderId="0" xfId="171" applyNumberFormat="1" applyFont="1" applyBorder="1" applyAlignment="1">
      <alignment horizontal="right" wrapText="1"/>
      <protection/>
    </xf>
    <xf numFmtId="177" fontId="111" fillId="0" borderId="0" xfId="171" applyNumberFormat="1" applyFont="1" applyBorder="1" applyAlignment="1">
      <alignment horizontal="right" wrapText="1"/>
      <protection/>
    </xf>
    <xf numFmtId="0" fontId="126" fillId="0" borderId="0" xfId="0" applyFont="1" applyAlignment="1">
      <alignment/>
    </xf>
    <xf numFmtId="166" fontId="65" fillId="0" borderId="32" xfId="157" applyNumberFormat="1" applyFont="1" applyFill="1" applyBorder="1" applyAlignment="1" applyProtection="1">
      <alignment vertical="center"/>
      <protection/>
    </xf>
    <xf numFmtId="166" fontId="68" fillId="0" borderId="25" xfId="157" applyNumberFormat="1" applyFont="1" applyFill="1" applyBorder="1" applyAlignment="1" applyProtection="1">
      <alignment vertical="center"/>
      <protection/>
    </xf>
    <xf numFmtId="166" fontId="65" fillId="0" borderId="26" xfId="157" applyNumberFormat="1" applyFont="1" applyFill="1" applyBorder="1" applyAlignment="1" applyProtection="1">
      <alignment vertical="center"/>
      <protection/>
    </xf>
    <xf numFmtId="166" fontId="68" fillId="0" borderId="26" xfId="157" applyNumberFormat="1" applyFont="1" applyFill="1" applyBorder="1" applyAlignment="1" applyProtection="1">
      <alignment vertical="center"/>
      <protection/>
    </xf>
    <xf numFmtId="166" fontId="68" fillId="0" borderId="33" xfId="157" applyNumberFormat="1" applyFont="1" applyFill="1" applyBorder="1" applyAlignment="1" applyProtection="1">
      <alignment vertical="center"/>
      <protection/>
    </xf>
    <xf numFmtId="0" fontId="68" fillId="0" borderId="26" xfId="193" applyFont="1" applyFill="1" applyBorder="1" applyAlignment="1">
      <alignment vertical="center"/>
      <protection/>
    </xf>
    <xf numFmtId="0" fontId="65" fillId="0" borderId="26" xfId="193" applyFont="1" applyFill="1" applyBorder="1" applyAlignment="1">
      <alignment vertical="center"/>
      <protection/>
    </xf>
    <xf numFmtId="0" fontId="19" fillId="0" borderId="27" xfId="193" applyFont="1" applyFill="1" applyBorder="1" applyAlignment="1">
      <alignment vertical="center"/>
      <protection/>
    </xf>
    <xf numFmtId="166" fontId="126" fillId="0" borderId="0" xfId="193" applyNumberFormat="1" applyFont="1" applyFill="1" applyAlignment="1">
      <alignment horizontal="right" vertical="center" wrapText="1"/>
      <protection/>
    </xf>
    <xf numFmtId="166" fontId="127" fillId="0" borderId="0" xfId="193" applyNumberFormat="1" applyFont="1" applyFill="1" applyBorder="1" applyAlignment="1">
      <alignment horizontal="right" vertical="center" wrapText="1"/>
      <protection/>
    </xf>
    <xf numFmtId="166" fontId="127" fillId="0" borderId="0" xfId="193" applyNumberFormat="1" applyFont="1" applyFill="1" applyAlignment="1">
      <alignment horizontal="right" vertical="center" wrapText="1"/>
      <protection/>
    </xf>
    <xf numFmtId="0" fontId="126" fillId="0" borderId="0" xfId="161" applyFont="1">
      <alignment/>
      <protection/>
    </xf>
    <xf numFmtId="0" fontId="127" fillId="0" borderId="0" xfId="161" applyFont="1" applyBorder="1">
      <alignment/>
      <protection/>
    </xf>
    <xf numFmtId="0" fontId="122" fillId="53" borderId="3" xfId="191" applyFont="1" applyFill="1" applyBorder="1" applyAlignment="1">
      <alignment horizontal="center" vertical="center" wrapText="1"/>
      <protection/>
    </xf>
    <xf numFmtId="177" fontId="126" fillId="52" borderId="0" xfId="0" applyNumberFormat="1" applyFont="1" applyFill="1" applyBorder="1" applyAlignment="1">
      <alignment horizontal="center"/>
    </xf>
    <xf numFmtId="0" fontId="126" fillId="0" borderId="0" xfId="171" applyFont="1">
      <alignment/>
      <protection/>
    </xf>
    <xf numFmtId="0" fontId="127" fillId="0" borderId="0" xfId="171" applyFont="1">
      <alignment/>
      <protection/>
    </xf>
    <xf numFmtId="0" fontId="127" fillId="0" borderId="0" xfId="171" applyFont="1" applyBorder="1" applyAlignment="1">
      <alignment horizontal="left" wrapText="1" indent="1"/>
      <protection/>
    </xf>
    <xf numFmtId="0" fontId="126" fillId="0" borderId="0" xfId="171" applyFont="1" applyBorder="1" applyAlignment="1">
      <alignment horizontal="left" wrapText="1"/>
      <protection/>
    </xf>
    <xf numFmtId="0" fontId="127" fillId="38" borderId="0" xfId="99" applyFont="1" applyFill="1" applyAlignment="1" applyProtection="1">
      <alignment vertical="center" wrapText="1"/>
      <protection/>
    </xf>
    <xf numFmtId="177" fontId="127" fillId="0" borderId="0" xfId="0" applyNumberFormat="1" applyFont="1" applyFill="1" applyBorder="1" applyAlignment="1">
      <alignment horizontal="right" wrapText="1"/>
    </xf>
    <xf numFmtId="177" fontId="126" fillId="0" borderId="0" xfId="0" applyNumberFormat="1" applyFont="1" applyAlignment="1">
      <alignment/>
    </xf>
    <xf numFmtId="0" fontId="127" fillId="38" borderId="0" xfId="99" applyFont="1" applyFill="1" applyAlignment="1" applyProtection="1">
      <alignment vertical="center"/>
      <protection/>
    </xf>
    <xf numFmtId="177" fontId="126" fillId="0" borderId="0" xfId="0" applyNumberFormat="1" applyFont="1" applyBorder="1" applyAlignment="1">
      <alignment horizontal="right" vertical="top" wrapText="1"/>
    </xf>
    <xf numFmtId="177" fontId="126" fillId="0" borderId="0" xfId="0" applyNumberFormat="1" applyFont="1" applyBorder="1" applyAlignment="1">
      <alignment horizontal="right"/>
    </xf>
    <xf numFmtId="0" fontId="127" fillId="38" borderId="0" xfId="191" applyFont="1" applyFill="1" applyAlignment="1">
      <alignment vertical="center" wrapText="1"/>
      <protection/>
    </xf>
    <xf numFmtId="0" fontId="122" fillId="53" borderId="3" xfId="192" applyNumberFormat="1" applyFont="1" applyFill="1" applyBorder="1" applyAlignment="1">
      <alignment horizontal="left" vertical="center" wrapText="1"/>
      <protection/>
    </xf>
    <xf numFmtId="166" fontId="111" fillId="0" borderId="0" xfId="157" applyNumberFormat="1" applyFont="1" applyFill="1" applyBorder="1" applyAlignment="1" applyProtection="1">
      <alignment vertical="center"/>
      <protection/>
    </xf>
    <xf numFmtId="166" fontId="120" fillId="0" borderId="0" xfId="157" applyNumberFormat="1" applyFont="1" applyFill="1" applyBorder="1" applyAlignment="1" applyProtection="1">
      <alignment vertical="center"/>
      <protection/>
    </xf>
    <xf numFmtId="166" fontId="111" fillId="0" borderId="3" xfId="157" applyNumberFormat="1" applyFont="1" applyFill="1" applyBorder="1" applyAlignment="1" applyProtection="1">
      <alignment vertical="center"/>
      <protection/>
    </xf>
    <xf numFmtId="166" fontId="120" fillId="0" borderId="3" xfId="157" applyNumberFormat="1" applyFont="1" applyFill="1" applyBorder="1" applyAlignment="1" applyProtection="1">
      <alignment vertical="center"/>
      <protection/>
    </xf>
    <xf numFmtId="166" fontId="120" fillId="0" borderId="17" xfId="157" applyNumberFormat="1" applyFont="1" applyFill="1" applyBorder="1" applyAlignment="1" applyProtection="1">
      <alignment vertical="center"/>
      <protection/>
    </xf>
    <xf numFmtId="166" fontId="111" fillId="0" borderId="17" xfId="157" applyNumberFormat="1" applyFont="1" applyFill="1" applyBorder="1" applyAlignment="1" applyProtection="1">
      <alignment vertical="center"/>
      <protection/>
    </xf>
    <xf numFmtId="166" fontId="111" fillId="0" borderId="0" xfId="157" applyNumberFormat="1" applyFont="1" applyFill="1" applyBorder="1" applyAlignment="1" applyProtection="1">
      <alignment horizontal="right" vertical="center"/>
      <protection/>
    </xf>
    <xf numFmtId="166" fontId="120" fillId="0" borderId="0" xfId="157" applyNumberFormat="1" applyFont="1" applyFill="1" applyBorder="1" applyAlignment="1" applyProtection="1">
      <alignment horizontal="right" vertical="center"/>
      <protection/>
    </xf>
    <xf numFmtId="166" fontId="111" fillId="0" borderId="3" xfId="157" applyNumberFormat="1" applyFont="1" applyFill="1" applyBorder="1" applyAlignment="1" applyProtection="1">
      <alignment horizontal="right" vertical="center"/>
      <protection/>
    </xf>
    <xf numFmtId="166" fontId="120" fillId="0" borderId="3" xfId="157" applyNumberFormat="1" applyFont="1" applyFill="1" applyBorder="1" applyAlignment="1" applyProtection="1">
      <alignment horizontal="right" vertical="center"/>
      <protection/>
    </xf>
    <xf numFmtId="166" fontId="120" fillId="0" borderId="17" xfId="157" applyNumberFormat="1" applyFont="1" applyFill="1" applyBorder="1" applyAlignment="1" applyProtection="1">
      <alignment horizontal="right" vertical="center"/>
      <protection/>
    </xf>
    <xf numFmtId="166" fontId="111" fillId="0" borderId="17" xfId="157" applyNumberFormat="1" applyFont="1" applyFill="1" applyBorder="1" applyAlignment="1" applyProtection="1">
      <alignment horizontal="right" vertical="center"/>
      <protection/>
    </xf>
    <xf numFmtId="166" fontId="111" fillId="0" borderId="21" xfId="157" applyNumberFormat="1" applyFont="1" applyFill="1" applyBorder="1" applyAlignment="1" applyProtection="1">
      <alignment horizontal="right" vertical="center"/>
      <protection/>
    </xf>
    <xf numFmtId="166" fontId="111" fillId="0" borderId="21" xfId="157" applyNumberFormat="1" applyFont="1" applyFill="1" applyBorder="1" applyAlignment="1" applyProtection="1">
      <alignment vertical="center"/>
      <protection/>
    </xf>
    <xf numFmtId="166" fontId="120" fillId="0" borderId="21" xfId="157" applyNumberFormat="1" applyFont="1" applyFill="1" applyBorder="1" applyAlignment="1" applyProtection="1">
      <alignment vertical="center"/>
      <protection/>
    </xf>
    <xf numFmtId="177" fontId="115" fillId="59" borderId="0" xfId="171" applyNumberFormat="1" applyFont="1" applyFill="1" applyBorder="1" applyAlignment="1">
      <alignment horizontal="right" wrapText="1"/>
      <protection/>
    </xf>
    <xf numFmtId="0" fontId="120" fillId="0" borderId="3" xfId="161" applyFont="1" applyBorder="1">
      <alignment/>
      <protection/>
    </xf>
    <xf numFmtId="0" fontId="120" fillId="0" borderId="17" xfId="161" applyFont="1" applyBorder="1">
      <alignment/>
      <protection/>
    </xf>
    <xf numFmtId="3" fontId="111" fillId="0" borderId="0" xfId="191" applyNumberFormat="1" applyFont="1" applyBorder="1" applyAlignment="1">
      <alignment vertical="center"/>
      <protection/>
    </xf>
    <xf numFmtId="3" fontId="111" fillId="0" borderId="0" xfId="157" applyNumberFormat="1" applyFont="1" applyFill="1" applyBorder="1" applyAlignment="1" applyProtection="1">
      <alignment vertical="center"/>
      <protection/>
    </xf>
    <xf numFmtId="3" fontId="120" fillId="0" borderId="17" xfId="191" applyNumberFormat="1" applyFont="1" applyFill="1" applyBorder="1" applyAlignment="1">
      <alignment vertical="center" wrapText="1"/>
      <protection/>
    </xf>
    <xf numFmtId="3" fontId="120" fillId="0" borderId="17" xfId="157" applyNumberFormat="1" applyFont="1" applyFill="1" applyBorder="1" applyAlignment="1" applyProtection="1">
      <alignment vertical="center"/>
      <protection/>
    </xf>
    <xf numFmtId="166" fontId="111" fillId="0" borderId="0" xfId="191" applyNumberFormat="1" applyFont="1" applyFill="1" applyBorder="1" applyAlignment="1">
      <alignment vertical="center"/>
      <protection/>
    </xf>
    <xf numFmtId="166" fontId="120" fillId="0" borderId="17" xfId="191" applyNumberFormat="1" applyFont="1" applyFill="1" applyBorder="1" applyAlignment="1">
      <alignment vertical="center" wrapText="1"/>
      <protection/>
    </xf>
    <xf numFmtId="166" fontId="120" fillId="0" borderId="3" xfId="99" applyNumberFormat="1" applyFont="1" applyFill="1" applyBorder="1" applyAlignment="1" applyProtection="1">
      <alignment vertical="center"/>
      <protection/>
    </xf>
    <xf numFmtId="166" fontId="111" fillId="0" borderId="0" xfId="193" applyNumberFormat="1" applyFont="1" applyFill="1" applyAlignment="1">
      <alignment vertical="center"/>
      <protection/>
    </xf>
    <xf numFmtId="166" fontId="111" fillId="0" borderId="0" xfId="193" applyNumberFormat="1" applyFont="1" applyFill="1" applyAlignment="1">
      <alignment vertical="center" wrapText="1"/>
      <protection/>
    </xf>
    <xf numFmtId="166" fontId="120" fillId="59" borderId="3" xfId="193" applyNumberFormat="1" applyFont="1" applyFill="1" applyBorder="1" applyAlignment="1">
      <alignment vertical="center"/>
      <protection/>
    </xf>
    <xf numFmtId="0" fontId="111" fillId="0" borderId="0" xfId="193" applyFont="1" applyFill="1" applyAlignment="1">
      <alignment vertical="center"/>
      <protection/>
    </xf>
    <xf numFmtId="166" fontId="120" fillId="0" borderId="3" xfId="193" applyNumberFormat="1" applyFont="1" applyFill="1" applyBorder="1" applyAlignment="1">
      <alignment vertical="center"/>
      <protection/>
    </xf>
    <xf numFmtId="166" fontId="111" fillId="0" borderId="0" xfId="193" applyNumberFormat="1" applyFont="1" applyFill="1" applyBorder="1" applyAlignment="1">
      <alignment vertical="center"/>
      <protection/>
    </xf>
    <xf numFmtId="166" fontId="120" fillId="0" borderId="17" xfId="193" applyNumberFormat="1" applyFont="1" applyFill="1" applyBorder="1" applyAlignment="1">
      <alignment vertical="center"/>
      <protection/>
    </xf>
    <xf numFmtId="166" fontId="120" fillId="0" borderId="0" xfId="193" applyNumberFormat="1" applyFont="1" applyFill="1" applyBorder="1" applyAlignment="1">
      <alignment vertical="center"/>
      <protection/>
    </xf>
    <xf numFmtId="0" fontId="120" fillId="0" borderId="0" xfId="193" applyFont="1" applyFill="1" applyBorder="1" applyAlignment="1">
      <alignment vertical="center"/>
      <protection/>
    </xf>
    <xf numFmtId="166" fontId="111" fillId="0" borderId="0" xfId="0" applyNumberFormat="1" applyFont="1" applyAlignment="1">
      <alignment/>
    </xf>
    <xf numFmtId="0" fontId="111" fillId="0" borderId="0" xfId="193" applyFont="1" applyFill="1" applyBorder="1" applyAlignment="1">
      <alignment vertical="center"/>
      <protection/>
    </xf>
    <xf numFmtId="166" fontId="111" fillId="0" borderId="21" xfId="193" applyNumberFormat="1" applyFont="1" applyFill="1" applyBorder="1" applyAlignment="1">
      <alignment vertical="center"/>
      <protection/>
    </xf>
    <xf numFmtId="166" fontId="111" fillId="0" borderId="0" xfId="0" applyNumberFormat="1" applyFont="1" applyFill="1" applyAlignment="1">
      <alignment/>
    </xf>
    <xf numFmtId="0" fontId="111" fillId="0" borderId="0" xfId="0" applyFont="1" applyAlignment="1">
      <alignment/>
    </xf>
    <xf numFmtId="166" fontId="111" fillId="0" borderId="0" xfId="0" applyNumberFormat="1" applyFont="1" applyAlignment="1">
      <alignment/>
    </xf>
    <xf numFmtId="166" fontId="111" fillId="0" borderId="0" xfId="193" applyNumberFormat="1" applyFont="1" applyFill="1" applyAlignment="1">
      <alignment horizontal="right" vertical="center" wrapText="1"/>
      <protection/>
    </xf>
    <xf numFmtId="166" fontId="120" fillId="0" borderId="3" xfId="193" applyNumberFormat="1" applyFont="1" applyFill="1" applyBorder="1" applyAlignment="1">
      <alignment horizontal="right" vertical="center" wrapText="1"/>
      <protection/>
    </xf>
    <xf numFmtId="166" fontId="120" fillId="0" borderId="25" xfId="157" applyNumberFormat="1" applyFont="1" applyFill="1" applyBorder="1" applyAlignment="1" applyProtection="1">
      <alignment vertical="center"/>
      <protection/>
    </xf>
    <xf numFmtId="166" fontId="120" fillId="0" borderId="0" xfId="193" applyNumberFormat="1" applyFont="1" applyFill="1" applyAlignment="1">
      <alignment horizontal="right" vertical="center" wrapText="1"/>
      <protection/>
    </xf>
    <xf numFmtId="166" fontId="120" fillId="0" borderId="20" xfId="193" applyNumberFormat="1" applyFont="1" applyFill="1" applyBorder="1" applyAlignment="1">
      <alignment horizontal="right" vertical="center" wrapText="1"/>
      <protection/>
    </xf>
    <xf numFmtId="166" fontId="120" fillId="0" borderId="20" xfId="157" applyNumberFormat="1" applyFont="1" applyFill="1" applyBorder="1" applyAlignment="1" applyProtection="1">
      <alignment vertical="center"/>
      <protection/>
    </xf>
    <xf numFmtId="0" fontId="75" fillId="38" borderId="0" xfId="193" applyFont="1" applyFill="1" applyAlignment="1">
      <alignment vertical="center" wrapText="1"/>
      <protection/>
    </xf>
    <xf numFmtId="0" fontId="19" fillId="0" borderId="0" xfId="159" applyFont="1">
      <alignment/>
      <protection/>
    </xf>
    <xf numFmtId="0" fontId="19" fillId="0" borderId="19" xfId="193" applyFont="1" applyFill="1" applyBorder="1" applyAlignment="1">
      <alignment horizontal="center" vertical="center"/>
      <protection/>
    </xf>
    <xf numFmtId="0" fontId="65" fillId="0" borderId="0" xfId="159" applyFont="1">
      <alignment/>
      <protection/>
    </xf>
    <xf numFmtId="173" fontId="65" fillId="0" borderId="15" xfId="220" applyNumberFormat="1" applyFont="1" applyFill="1" applyBorder="1" applyAlignment="1" applyProtection="1">
      <alignment vertical="center"/>
      <protection/>
    </xf>
    <xf numFmtId="3" fontId="19" fillId="0" borderId="0" xfId="159" applyNumberFormat="1" applyFont="1" applyAlignment="1">
      <alignment horizontal="right" vertical="center"/>
      <protection/>
    </xf>
    <xf numFmtId="9" fontId="65" fillId="0" borderId="15" xfId="220" applyNumberFormat="1" applyFont="1" applyFill="1" applyBorder="1" applyAlignment="1" applyProtection="1">
      <alignment vertical="center"/>
      <protection/>
    </xf>
    <xf numFmtId="0" fontId="19" fillId="0" borderId="0" xfId="159" applyFont="1" applyAlignment="1">
      <alignment horizontal="right" vertical="center"/>
      <protection/>
    </xf>
    <xf numFmtId="1" fontId="19" fillId="0" borderId="0" xfId="193" applyNumberFormat="1" applyFont="1" applyFill="1" applyAlignment="1">
      <alignment vertical="center"/>
      <protection/>
    </xf>
    <xf numFmtId="0" fontId="19" fillId="0" borderId="19" xfId="159" applyFont="1" applyBorder="1" applyAlignment="1">
      <alignment vertical="center"/>
      <protection/>
    </xf>
    <xf numFmtId="9" fontId="65" fillId="0" borderId="15" xfId="220" applyNumberFormat="1" applyFont="1" applyFill="1" applyBorder="1" applyAlignment="1">
      <alignment vertical="center"/>
    </xf>
    <xf numFmtId="3" fontId="22" fillId="0" borderId="19" xfId="159" applyNumberFormat="1" applyFont="1" applyBorder="1" applyAlignment="1">
      <alignment horizontal="right" vertical="center"/>
      <protection/>
    </xf>
    <xf numFmtId="9" fontId="68" fillId="0" borderId="16" xfId="220" applyNumberFormat="1" applyFont="1" applyFill="1" applyBorder="1" applyAlignment="1" applyProtection="1">
      <alignment vertical="center"/>
      <protection/>
    </xf>
    <xf numFmtId="0" fontId="19" fillId="0" borderId="0" xfId="159" applyFont="1" applyAlignment="1">
      <alignment vertical="center"/>
      <protection/>
    </xf>
    <xf numFmtId="9" fontId="68" fillId="0" borderId="15" xfId="220" applyNumberFormat="1" applyFont="1" applyFill="1" applyBorder="1" applyAlignment="1" applyProtection="1">
      <alignment vertical="center"/>
      <protection/>
    </xf>
    <xf numFmtId="0" fontId="19" fillId="0" borderId="0" xfId="159" applyFont="1" applyBorder="1" applyAlignment="1">
      <alignment vertical="center"/>
      <protection/>
    </xf>
    <xf numFmtId="9" fontId="68" fillId="0" borderId="30" xfId="220" applyNumberFormat="1" applyFont="1" applyFill="1" applyBorder="1" applyAlignment="1" applyProtection="1">
      <alignment vertical="center"/>
      <protection/>
    </xf>
    <xf numFmtId="9" fontId="68" fillId="0" borderId="28" xfId="220" applyNumberFormat="1" applyFont="1" applyFill="1" applyBorder="1" applyAlignment="1" applyProtection="1">
      <alignment vertical="center"/>
      <protection/>
    </xf>
    <xf numFmtId="173" fontId="65" fillId="0" borderId="0" xfId="220" applyNumberFormat="1" applyFont="1" applyFill="1" applyBorder="1" applyAlignment="1" applyProtection="1">
      <alignment vertical="center"/>
      <protection/>
    </xf>
    <xf numFmtId="9" fontId="65" fillId="0" borderId="15" xfId="220" applyFont="1" applyFill="1" applyBorder="1" applyAlignment="1" applyProtection="1">
      <alignment vertical="center"/>
      <protection/>
    </xf>
    <xf numFmtId="166" fontId="65" fillId="0" borderId="15" xfId="157" applyNumberFormat="1" applyFont="1" applyFill="1" applyBorder="1" applyAlignment="1" applyProtection="1">
      <alignment horizontal="right" vertical="center"/>
      <protection/>
    </xf>
    <xf numFmtId="166" fontId="65" fillId="0" borderId="0" xfId="157" applyNumberFormat="1" applyFont="1" applyFill="1" applyBorder="1" applyAlignment="1" applyProtection="1">
      <alignment horizontal="right" vertical="center"/>
      <protection/>
    </xf>
    <xf numFmtId="166" fontId="19" fillId="0" borderId="0" xfId="159" applyNumberFormat="1" applyFont="1" applyAlignment="1">
      <alignment horizontal="right" vertical="center"/>
      <protection/>
    </xf>
    <xf numFmtId="3" fontId="19" fillId="0" borderId="19" xfId="159" applyNumberFormat="1" applyFont="1" applyBorder="1" applyAlignment="1">
      <alignment horizontal="right" vertical="center"/>
      <protection/>
    </xf>
    <xf numFmtId="9" fontId="65" fillId="0" borderId="30" xfId="220" applyFont="1" applyFill="1" applyBorder="1" applyAlignment="1" applyProtection="1">
      <alignment vertical="center"/>
      <protection/>
    </xf>
    <xf numFmtId="3" fontId="22" fillId="0" borderId="0" xfId="159" applyNumberFormat="1" applyFont="1" applyAlignment="1">
      <alignment horizontal="right" vertical="center"/>
      <protection/>
    </xf>
    <xf numFmtId="9" fontId="68" fillId="0" borderId="15" xfId="220" applyFont="1" applyFill="1" applyBorder="1" applyAlignment="1" applyProtection="1">
      <alignment vertical="center"/>
      <protection/>
    </xf>
    <xf numFmtId="9" fontId="68" fillId="0" borderId="16" xfId="220" applyFont="1" applyFill="1" applyBorder="1" applyAlignment="1" applyProtection="1">
      <alignment vertical="center"/>
      <protection/>
    </xf>
    <xf numFmtId="3" fontId="19" fillId="0" borderId="0" xfId="159" applyNumberFormat="1" applyFont="1" applyAlignment="1">
      <alignment vertical="center"/>
      <protection/>
    </xf>
    <xf numFmtId="0" fontId="19" fillId="0" borderId="19" xfId="159" applyFont="1" applyBorder="1" applyAlignment="1">
      <alignment horizontal="right" vertical="center"/>
      <protection/>
    </xf>
    <xf numFmtId="9" fontId="65" fillId="0" borderId="30" xfId="220" applyFont="1" applyFill="1" applyBorder="1" applyAlignment="1">
      <alignment vertical="center" wrapText="1"/>
    </xf>
    <xf numFmtId="9" fontId="65" fillId="0" borderId="15" xfId="220" applyFont="1" applyFill="1" applyBorder="1" applyAlignment="1">
      <alignment vertical="center" wrapText="1"/>
    </xf>
    <xf numFmtId="9" fontId="68" fillId="0" borderId="15" xfId="220" applyFont="1" applyFill="1" applyBorder="1" applyAlignment="1">
      <alignment vertical="center" wrapText="1"/>
    </xf>
    <xf numFmtId="166" fontId="19" fillId="0" borderId="3" xfId="193" applyNumberFormat="1" applyFont="1" applyFill="1" applyBorder="1" applyAlignment="1">
      <alignment vertical="center" wrapText="1"/>
      <protection/>
    </xf>
    <xf numFmtId="9" fontId="65" fillId="0" borderId="16" xfId="220" applyFont="1" applyFill="1" applyBorder="1" applyAlignment="1">
      <alignment vertical="center" wrapText="1"/>
    </xf>
    <xf numFmtId="166" fontId="22" fillId="59" borderId="17" xfId="193" applyNumberFormat="1" applyFont="1" applyFill="1" applyBorder="1" applyAlignment="1">
      <alignment vertical="center" wrapText="1"/>
      <protection/>
    </xf>
    <xf numFmtId="9" fontId="68" fillId="0" borderId="18" xfId="220" applyFont="1" applyFill="1" applyBorder="1" applyAlignment="1" applyProtection="1">
      <alignment vertical="center"/>
      <protection/>
    </xf>
    <xf numFmtId="3" fontId="23" fillId="0" borderId="0" xfId="159" applyNumberFormat="1" applyFont="1" applyBorder="1" applyAlignment="1">
      <alignment horizontal="right" vertical="center"/>
      <protection/>
    </xf>
    <xf numFmtId="3" fontId="19" fillId="0" borderId="0" xfId="159" applyNumberFormat="1" applyFont="1">
      <alignment/>
      <protection/>
    </xf>
    <xf numFmtId="0" fontId="98" fillId="0" borderId="0" xfId="193" applyFont="1" applyFill="1" applyAlignment="1">
      <alignment vertical="center" wrapText="1"/>
      <protection/>
    </xf>
    <xf numFmtId="0" fontId="111" fillId="54" borderId="0" xfId="0" applyFont="1" applyFill="1" applyAlignment="1">
      <alignment/>
    </xf>
    <xf numFmtId="177" fontId="114" fillId="0" borderId="0" xfId="171" applyNumberFormat="1" applyFont="1" applyBorder="1" applyAlignment="1">
      <alignment horizontal="right" wrapText="1"/>
      <protection/>
    </xf>
    <xf numFmtId="177" fontId="114" fillId="0" borderId="0" xfId="0" applyNumberFormat="1" applyFont="1" applyBorder="1" applyAlignment="1">
      <alignment horizontal="right" vertical="center"/>
    </xf>
    <xf numFmtId="177" fontId="120" fillId="0" borderId="0" xfId="171" applyNumberFormat="1" applyFont="1" applyBorder="1" applyAlignment="1">
      <alignment horizontal="right" wrapText="1"/>
      <protection/>
    </xf>
    <xf numFmtId="0" fontId="19" fillId="0" borderId="3" xfId="193" applyFont="1" applyFill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38" borderId="0" xfId="193" applyFont="1" applyFill="1" applyBorder="1" applyAlignment="1">
      <alignment horizontal="center" vertical="center"/>
      <protection/>
    </xf>
    <xf numFmtId="0" fontId="19" fillId="55" borderId="0" xfId="193" applyFont="1" applyFill="1" applyBorder="1" applyAlignment="1">
      <alignment horizontal="center" vertical="center"/>
      <protection/>
    </xf>
    <xf numFmtId="0" fontId="19" fillId="38" borderId="0" xfId="191" applyFont="1" applyFill="1" applyBorder="1" applyAlignment="1">
      <alignment horizontal="center" vertical="center"/>
      <protection/>
    </xf>
    <xf numFmtId="0" fontId="22" fillId="38" borderId="0" xfId="191" applyFont="1" applyFill="1" applyAlignment="1">
      <alignment horizontal="center" vertical="top"/>
      <protection/>
    </xf>
    <xf numFmtId="166" fontId="19" fillId="8" borderId="20" xfId="192" applyNumberFormat="1" applyFont="1" applyFill="1" applyBorder="1" applyAlignment="1">
      <alignment horizontal="center" vertical="center" wrapText="1"/>
      <protection/>
    </xf>
    <xf numFmtId="0" fontId="19" fillId="55" borderId="19" xfId="193" applyFont="1" applyFill="1" applyBorder="1" applyAlignment="1">
      <alignment horizontal="center" vertical="center"/>
      <protection/>
    </xf>
    <xf numFmtId="0" fontId="79" fillId="53" borderId="0" xfId="192" applyFont="1" applyFill="1" applyBorder="1" applyAlignment="1">
      <alignment horizontal="center" vertical="center"/>
      <protection/>
    </xf>
    <xf numFmtId="0" fontId="19" fillId="38" borderId="0" xfId="0" applyFont="1" applyFill="1" applyAlignment="1">
      <alignment horizontal="center"/>
    </xf>
    <xf numFmtId="166" fontId="19" fillId="0" borderId="20" xfId="192" applyNumberFormat="1" applyFont="1" applyFill="1" applyBorder="1" applyAlignment="1">
      <alignment horizontal="center" vertical="center" wrapText="1"/>
      <protection/>
    </xf>
  </cellXfs>
  <cellStyles count="292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- akcent 1" xfId="18"/>
    <cellStyle name="20% - akcent 1 2" xfId="19"/>
    <cellStyle name="20% - akcent 2" xfId="20"/>
    <cellStyle name="20% - akcent 2 2" xfId="21"/>
    <cellStyle name="20% - akcent 3" xfId="22"/>
    <cellStyle name="20% - akcent 3 2" xfId="23"/>
    <cellStyle name="20% - akcent 4" xfId="24"/>
    <cellStyle name="20% - akcent 4 2" xfId="25"/>
    <cellStyle name="20% - akcent 5" xfId="26"/>
    <cellStyle name="20% - akcent 5 2" xfId="27"/>
    <cellStyle name="20% - akcent 6" xfId="28"/>
    <cellStyle name="20% - akcent 6 2" xfId="29"/>
    <cellStyle name="40% - akcent 1" xfId="30"/>
    <cellStyle name="40% - akcent 1 2" xfId="31"/>
    <cellStyle name="40% - akcent 2" xfId="32"/>
    <cellStyle name="40% - akcent 2 2" xfId="33"/>
    <cellStyle name="40% - akcent 3" xfId="34"/>
    <cellStyle name="40% - akcent 3 2" xfId="35"/>
    <cellStyle name="40% - akcent 4" xfId="36"/>
    <cellStyle name="40% - akcent 4 2" xfId="37"/>
    <cellStyle name="40% - akcent 5" xfId="38"/>
    <cellStyle name="40% - akcent 5 2" xfId="39"/>
    <cellStyle name="40% - akcent 6" xfId="40"/>
    <cellStyle name="40% - akcent 6 2" xfId="41"/>
    <cellStyle name="60% - akcent 1" xfId="42"/>
    <cellStyle name="60% - akcent 1 2" xfId="43"/>
    <cellStyle name="60% - akcent 2" xfId="44"/>
    <cellStyle name="60% - akcent 2 2" xfId="45"/>
    <cellStyle name="60% - akcent 3" xfId="46"/>
    <cellStyle name="60% - akcent 3 2" xfId="47"/>
    <cellStyle name="60% - akcent 4" xfId="48"/>
    <cellStyle name="60% - akcent 4 2" xfId="49"/>
    <cellStyle name="60% - akcent 5" xfId="50"/>
    <cellStyle name="60% - akcent 5 2" xfId="51"/>
    <cellStyle name="60% -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" xfId="78"/>
    <cellStyle name="Dobre 2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" xfId="124"/>
    <cellStyle name="Neutralne 2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2" xfId="161"/>
    <cellStyle name="Normalny 2 2" xfId="162"/>
    <cellStyle name="Normalny 2 3" xfId="163"/>
    <cellStyle name="Normalny 2 4" xfId="164"/>
    <cellStyle name="Normalny 2 5" xfId="165"/>
    <cellStyle name="Normalny 2 5 2" xfId="166"/>
    <cellStyle name="Normalny 2 6" xfId="167"/>
    <cellStyle name="Normalny 2 6 2" xfId="168"/>
    <cellStyle name="Normalny 2 7" xfId="169"/>
    <cellStyle name="Normalny 2 8" xfId="170"/>
    <cellStyle name="Normalny 3" xfId="171"/>
    <cellStyle name="Normalny 3 2" xfId="172"/>
    <cellStyle name="Normalny 3 2 2" xfId="173"/>
    <cellStyle name="Normalny 3 3" xfId="174"/>
    <cellStyle name="Normalny 3 3 2" xfId="175"/>
    <cellStyle name="Normalny 4" xfId="176"/>
    <cellStyle name="Normalny 4 2" xfId="177"/>
    <cellStyle name="Normalny 4 3" xfId="178"/>
    <cellStyle name="Normalny 4 3 2" xfId="179"/>
    <cellStyle name="Normalny 5" xfId="180"/>
    <cellStyle name="Normalny 5 2" xfId="181"/>
    <cellStyle name="Normalny 5 3" xfId="182"/>
    <cellStyle name="Normalny 5 3 2" xfId="183"/>
    <cellStyle name="Normalny 6" xfId="184"/>
    <cellStyle name="Normalny 6 2" xfId="185"/>
    <cellStyle name="Normalny 7" xfId="186"/>
    <cellStyle name="Normalny 7 2" xfId="187"/>
    <cellStyle name="Normalny 7 2 2" xfId="188"/>
    <cellStyle name="Normalny 8" xfId="189"/>
    <cellStyle name="Normalny 9" xfId="190"/>
    <cellStyle name="Normalny_Arkusz4" xfId="191"/>
    <cellStyle name="Normalny_Arkusz5" xfId="192"/>
    <cellStyle name="Normalny_L1_Final_MSSFXII2004" xfId="193"/>
    <cellStyle name="Normalny_Segmenty działalności" xfId="194"/>
    <cellStyle name="numjed" xfId="195"/>
    <cellStyle name="Obliczenia" xfId="196"/>
    <cellStyle name="Obliczenia 2" xfId="197"/>
    <cellStyle name="Followed Hyperlink" xfId="198"/>
    <cellStyle name="ok" xfId="199"/>
    <cellStyle name="Option" xfId="200"/>
    <cellStyle name="Percent [2]" xfId="201"/>
    <cellStyle name="Percent 10" xfId="202"/>
    <cellStyle name="Percent 11" xfId="203"/>
    <cellStyle name="Percent 2" xfId="204"/>
    <cellStyle name="Percent 3" xfId="205"/>
    <cellStyle name="Percent 4" xfId="206"/>
    <cellStyle name="Percent 5" xfId="207"/>
    <cellStyle name="Percent 6" xfId="208"/>
    <cellStyle name="Percent 7" xfId="209"/>
    <cellStyle name="Percent 8" xfId="210"/>
    <cellStyle name="Percent 9" xfId="211"/>
    <cellStyle name="PLN_2_miejsca_po_przecinku" xfId="212"/>
    <cellStyle name="Podtytul" xfId="213"/>
    <cellStyle name="pole" xfId="214"/>
    <cellStyle name="pole1" xfId="215"/>
    <cellStyle name="pole2" xfId="216"/>
    <cellStyle name="Price" xfId="217"/>
    <cellStyle name="Price 2" xfId="218"/>
    <cellStyle name="Percent" xfId="219"/>
    <cellStyle name="Procentowy 2" xfId="220"/>
    <cellStyle name="Procentowy 2 2" xfId="221"/>
    <cellStyle name="Procentowy 2 3" xfId="222"/>
    <cellStyle name="Procentowy 2 4" xfId="223"/>
    <cellStyle name="Procentowy 2 5" xfId="224"/>
    <cellStyle name="Procentowy 3" xfId="225"/>
    <cellStyle name="Procentowy 4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1" xfId="271"/>
    <cellStyle name="suma2" xfId="272"/>
    <cellStyle name="Tabela_nr" xfId="273"/>
    <cellStyle name="ţ_x001D_đÇ%Uý—&amp;Hýx_x0001_‚Đ_x0012__x0013__x0007__x0001__x0001_" xfId="274"/>
    <cellStyle name="Tekst objaśnienia" xfId="275"/>
    <cellStyle name="Tekst objaśnienia 2" xfId="276"/>
    <cellStyle name="Tekst ostrzeżenia" xfId="277"/>
    <cellStyle name="Tekst ostrzeżenia 2" xfId="278"/>
    <cellStyle name="Total" xfId="279"/>
    <cellStyle name="Tytul" xfId="280"/>
    <cellStyle name="Tytul 2" xfId="281"/>
    <cellStyle name="Tytul 2 2" xfId="282"/>
    <cellStyle name="Tytul 2_Zeszyt1" xfId="283"/>
    <cellStyle name="Tytul 3" xfId="284"/>
    <cellStyle name="Tytul_DoPktXX-XXI_ZTabeli34" xfId="285"/>
    <cellStyle name="Tytuł" xfId="286"/>
    <cellStyle name="Uwaga" xfId="287"/>
    <cellStyle name="Uwaga 2" xfId="288"/>
    <cellStyle name="Valuta - Style2" xfId="289"/>
    <cellStyle name="Valuta (0)" xfId="290"/>
    <cellStyle name="Valuta (0) 2" xfId="291"/>
    <cellStyle name="VEtykieta" xfId="292"/>
    <cellStyle name="VEtykieta 2" xfId="293"/>
    <cellStyle name="VEtykieta 3" xfId="294"/>
    <cellStyle name="VTotal" xfId="295"/>
    <cellStyle name="VTotal 2" xfId="296"/>
    <cellStyle name="Currency" xfId="297"/>
    <cellStyle name="Currency [0]" xfId="298"/>
    <cellStyle name="Walutowy 2" xfId="299"/>
    <cellStyle name="year" xfId="300"/>
    <cellStyle name="Złe" xfId="301"/>
    <cellStyle name="Złe 2" xfId="302"/>
    <cellStyle name="一般_PLDT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</sheetPr>
  <dimension ref="B2:B69"/>
  <sheetViews>
    <sheetView view="pageBreakPreview" zoomScale="80" zoomScaleNormal="90" zoomScaleSheetLayoutView="80" zoomScalePageLayoutView="0" workbookViewId="0" topLeftCell="A1">
      <selection activeCell="D25" sqref="D25"/>
    </sheetView>
  </sheetViews>
  <sheetFormatPr defaultColWidth="9.140625" defaultRowHeight="12.75"/>
  <cols>
    <col min="1" max="1" width="1.1484375" style="12" customWidth="1"/>
    <col min="2" max="2" width="64.140625" style="12" bestFit="1" customWidth="1"/>
    <col min="3" max="16384" width="9.140625" style="12" customWidth="1"/>
  </cols>
  <sheetData>
    <row r="2" ht="39">
      <c r="B2" s="264" t="s">
        <v>251</v>
      </c>
    </row>
    <row r="3" ht="12.75">
      <c r="B3" s="266"/>
    </row>
    <row r="4" ht="12.75">
      <c r="B4" s="129"/>
    </row>
    <row r="5" ht="12.75">
      <c r="B5" s="265"/>
    </row>
    <row r="6" ht="24.75" customHeight="1">
      <c r="B6" s="133"/>
    </row>
    <row r="7" ht="36">
      <c r="B7" s="286"/>
    </row>
    <row r="8" ht="36">
      <c r="B8" s="287" t="s">
        <v>252</v>
      </c>
    </row>
    <row r="9" ht="36">
      <c r="B9" s="288" t="s">
        <v>253</v>
      </c>
    </row>
    <row r="10" ht="36">
      <c r="B10" s="288" t="s">
        <v>254</v>
      </c>
    </row>
    <row r="11" ht="36">
      <c r="B11" s="288" t="s">
        <v>255</v>
      </c>
    </row>
    <row r="12" ht="36">
      <c r="B12" s="288" t="s">
        <v>256</v>
      </c>
    </row>
    <row r="13" ht="36">
      <c r="B13" s="289" t="s">
        <v>257</v>
      </c>
    </row>
    <row r="14" ht="36">
      <c r="B14" s="289" t="s">
        <v>231</v>
      </c>
    </row>
    <row r="15" ht="36">
      <c r="B15" s="288" t="s">
        <v>258</v>
      </c>
    </row>
    <row r="16" ht="36">
      <c r="B16" s="289" t="s">
        <v>259</v>
      </c>
    </row>
    <row r="17" ht="36">
      <c r="B17" s="288" t="s">
        <v>260</v>
      </c>
    </row>
    <row r="18" ht="36">
      <c r="B18" s="288" t="s">
        <v>127</v>
      </c>
    </row>
    <row r="19" ht="36">
      <c r="B19" s="288" t="s">
        <v>128</v>
      </c>
    </row>
    <row r="20" ht="36">
      <c r="B20" s="288" t="s">
        <v>129</v>
      </c>
    </row>
    <row r="21" ht="12.75">
      <c r="B21" s="267"/>
    </row>
    <row r="22" ht="12.75">
      <c r="B22" s="267"/>
    </row>
    <row r="23" ht="12.75">
      <c r="B23" s="150"/>
    </row>
    <row r="24" ht="12.75">
      <c r="B24" s="150"/>
    </row>
    <row r="25" ht="12.75">
      <c r="B25" s="150"/>
    </row>
    <row r="26" ht="12.75">
      <c r="B26" s="150"/>
    </row>
    <row r="27" ht="12.75">
      <c r="B27" s="126"/>
    </row>
    <row r="28" ht="12.75">
      <c r="B28" s="126"/>
    </row>
    <row r="29" ht="12.75">
      <c r="B29" s="126"/>
    </row>
    <row r="30" ht="12.75">
      <c r="B30" s="126"/>
    </row>
    <row r="31" ht="12.75">
      <c r="B31" s="126"/>
    </row>
    <row r="32" ht="21.75" customHeight="1">
      <c r="B32" s="126"/>
    </row>
    <row r="33" ht="12.75">
      <c r="B33" s="126"/>
    </row>
    <row r="34" ht="12.75">
      <c r="B34" s="150"/>
    </row>
    <row r="35" ht="12.75">
      <c r="B35" s="150"/>
    </row>
    <row r="36" ht="12.75">
      <c r="B36" s="150"/>
    </row>
    <row r="37" ht="12.75">
      <c r="B37" s="150"/>
    </row>
    <row r="38" ht="12.75">
      <c r="B38" s="126"/>
    </row>
    <row r="39" ht="12.75">
      <c r="B39" s="150"/>
    </row>
    <row r="40" ht="12.75">
      <c r="B40" s="126"/>
    </row>
    <row r="41" ht="12.75">
      <c r="B41" s="126"/>
    </row>
    <row r="42" ht="12.75">
      <c r="B42" s="150"/>
    </row>
    <row r="43" ht="12.75">
      <c r="B43" s="126"/>
    </row>
    <row r="44" ht="12.75">
      <c r="B44" s="150"/>
    </row>
    <row r="45" ht="12.75">
      <c r="B45" s="150"/>
    </row>
    <row r="46" ht="12.75">
      <c r="B46" s="150"/>
    </row>
    <row r="47" ht="12.75">
      <c r="B47" s="150"/>
    </row>
    <row r="48" ht="12.75">
      <c r="B48" s="150"/>
    </row>
    <row r="49" ht="12.75">
      <c r="B49" s="150"/>
    </row>
    <row r="50" ht="12.75">
      <c r="B50" s="150"/>
    </row>
    <row r="51" ht="12.75">
      <c r="B51" s="126"/>
    </row>
    <row r="52" ht="12.75">
      <c r="B52" s="150"/>
    </row>
    <row r="53" ht="12.75">
      <c r="B53" s="126"/>
    </row>
    <row r="54" ht="12.75">
      <c r="B54" s="150"/>
    </row>
    <row r="55" ht="12.75">
      <c r="B55" s="150"/>
    </row>
    <row r="56" ht="12.75">
      <c r="B56" s="150"/>
    </row>
    <row r="57" ht="12.75">
      <c r="B57" s="150"/>
    </row>
    <row r="58" ht="12.75">
      <c r="B58" s="150"/>
    </row>
    <row r="59" ht="12.75">
      <c r="B59" s="150"/>
    </row>
    <row r="60" ht="12.75">
      <c r="B60" s="150"/>
    </row>
    <row r="61" ht="12.75">
      <c r="B61" s="150"/>
    </row>
    <row r="62" ht="12.75">
      <c r="B62" s="126"/>
    </row>
    <row r="63" ht="12.75">
      <c r="B63" s="150"/>
    </row>
    <row r="64" ht="12.75">
      <c r="B64" s="126"/>
    </row>
    <row r="65" ht="12.75">
      <c r="B65" s="150"/>
    </row>
    <row r="66" ht="12.75">
      <c r="B66" s="126"/>
    </row>
    <row r="67" ht="12.75">
      <c r="B67" s="175"/>
    </row>
    <row r="68" ht="12.75">
      <c r="B68" s="175"/>
    </row>
    <row r="69" ht="12.75">
      <c r="B69" s="175"/>
    </row>
  </sheetData>
  <sheetProtection/>
  <hyperlinks>
    <hyperlink ref="B8" location="PGNiG Q1 2016_EN.xls#'P&amp;L'!A1" display="Profit or Loss Statement"/>
    <hyperlink ref="B9" location="PGNiG Q1 2016_EN.xls#'Balance sheet'!A1" display="Balance Sheet"/>
    <hyperlink ref="B10" location="PGNiG Q1 2016_EN.xls#CF!A1" display="Cash Flows Statement"/>
    <hyperlink ref="B11" location="PGNiG Q1 2016_EN.xls#'Additional data'!A1" display="Additional data"/>
    <hyperlink ref="B12" location="PGNiG Q1 2016_EN.xls#Hedging!A1" display="Hedging"/>
    <hyperlink ref="B13" location="PGNiG Q1 2016_EN.xls#'Operating data'!A1" display="Operating Data"/>
    <hyperlink ref="B14" location="PGNiG Q1 2016_EN.xls#'Customer Groups_2013-16'!A1" display="Customer Groups"/>
    <hyperlink ref="B15" location="PGNiG Q1 2016_EN.xls#Segments_Q1!A1" display="Segments quarterly"/>
    <hyperlink ref="B16" location="PGNiG Q1 2016_EN.xls#'Segment_E&amp;P_quarterly_2013-16'!A1" display="Exploration and Production"/>
    <hyperlink ref="B17" location="PGNiG Q1 2016_EN.xls#'Segment_T&amp;S_quarterly_2013-16'!A1" display="Trade and Storage"/>
    <hyperlink ref="B18" location="PGNiG Q1 2016_EN.xls#'Segment_D_quarterly_2013-16'!A1" display="Distribution"/>
    <hyperlink ref="B19" location="PGNiG Q1 2016_EN.xls#'Segment_Gen_quarterly_2013-16'!A1" display="Generation"/>
    <hyperlink ref="B20" location="PGNiG Q1 2016_EN.xls#'Segment_Oth_quarterly_2013-16'!A1" display="Oth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2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69" t="s">
        <v>124</v>
      </c>
      <c r="C2" s="446" t="s">
        <v>62</v>
      </c>
      <c r="D2" s="446"/>
      <c r="E2" s="446"/>
      <c r="F2" s="446"/>
      <c r="G2" s="446"/>
      <c r="H2" s="446"/>
      <c r="I2" s="446"/>
      <c r="K2" s="88" t="s">
        <v>124</v>
      </c>
      <c r="L2" s="446" t="s">
        <v>0</v>
      </c>
      <c r="M2" s="446"/>
      <c r="N2" s="446"/>
      <c r="O2" s="446"/>
      <c r="P2" s="446"/>
      <c r="Q2" s="446"/>
      <c r="R2" s="446"/>
    </row>
    <row r="3" spans="2:11" s="15" customFormat="1" ht="12.75">
      <c r="B3" s="89"/>
      <c r="K3" s="89"/>
    </row>
    <row r="4" spans="2:18" ht="25.5">
      <c r="B4" s="271" t="s">
        <v>273</v>
      </c>
      <c r="C4" s="272" t="s">
        <v>125</v>
      </c>
      <c r="D4" s="272" t="s">
        <v>126</v>
      </c>
      <c r="E4" s="272" t="s">
        <v>127</v>
      </c>
      <c r="F4" s="272" t="s">
        <v>128</v>
      </c>
      <c r="G4" s="91" t="s">
        <v>129</v>
      </c>
      <c r="H4" s="91" t="s">
        <v>130</v>
      </c>
      <c r="I4" s="91" t="s">
        <v>131</v>
      </c>
      <c r="K4" s="92" t="s">
        <v>278</v>
      </c>
      <c r="L4" s="93" t="s">
        <v>125</v>
      </c>
      <c r="M4" s="93" t="s">
        <v>126</v>
      </c>
      <c r="N4" s="93" t="s">
        <v>127</v>
      </c>
      <c r="O4" s="93" t="s">
        <v>128</v>
      </c>
      <c r="P4" s="93" t="s">
        <v>129</v>
      </c>
      <c r="Q4" s="93" t="s">
        <v>130</v>
      </c>
      <c r="R4" s="93" t="s">
        <v>131</v>
      </c>
    </row>
    <row r="5" spans="2:18" ht="12.75">
      <c r="B5" s="94" t="s">
        <v>132</v>
      </c>
      <c r="C5" s="95"/>
      <c r="D5" s="95"/>
      <c r="E5" s="95"/>
      <c r="F5" s="95"/>
      <c r="G5" s="95"/>
      <c r="H5" s="95"/>
      <c r="I5" s="96"/>
      <c r="K5" s="94" t="s">
        <v>132</v>
      </c>
      <c r="L5" s="95"/>
      <c r="M5" s="95"/>
      <c r="N5" s="95"/>
      <c r="O5" s="95"/>
      <c r="P5" s="95"/>
      <c r="Q5" s="95"/>
      <c r="R5" s="96"/>
    </row>
    <row r="6" spans="2:18" ht="12.75">
      <c r="B6" s="97"/>
      <c r="C6" s="36"/>
      <c r="D6" s="36"/>
      <c r="E6" s="36"/>
      <c r="F6" s="36"/>
      <c r="G6" s="36"/>
      <c r="H6" s="36"/>
      <c r="I6" s="36"/>
      <c r="K6" s="97"/>
      <c r="L6" s="36"/>
      <c r="M6" s="36"/>
      <c r="N6" s="36"/>
      <c r="O6" s="36"/>
      <c r="P6" s="36"/>
      <c r="Q6" s="36"/>
      <c r="R6" s="36"/>
    </row>
    <row r="7" spans="2:18" ht="12.75">
      <c r="B7" s="97" t="s">
        <v>133</v>
      </c>
      <c r="C7" s="345">
        <v>795</v>
      </c>
      <c r="D7" s="345">
        <v>8364</v>
      </c>
      <c r="E7" s="345">
        <v>401</v>
      </c>
      <c r="F7" s="345">
        <v>559</v>
      </c>
      <c r="G7" s="345">
        <v>27</v>
      </c>
      <c r="H7" s="345">
        <v>0</v>
      </c>
      <c r="I7" s="346">
        <v>10146</v>
      </c>
      <c r="K7" s="97" t="s">
        <v>133</v>
      </c>
      <c r="L7" s="98">
        <f aca="true" t="shared" si="0" ref="L7:L29">_xlfn.IFERROR(C7/C40-1,"")</f>
        <v>0.1181434599156117</v>
      </c>
      <c r="M7" s="98">
        <f aca="true" t="shared" si="1" ref="M7:M29">_xlfn.IFERROR(D7/D40-1,"")</f>
        <v>-0.001074883554281647</v>
      </c>
      <c r="N7" s="98">
        <f aca="true" t="shared" si="2" ref="N7:N29">_xlfn.IFERROR(E7/E40-1,"")</f>
        <v>0.6040000000000001</v>
      </c>
      <c r="O7" s="98">
        <f aca="true" t="shared" si="3" ref="O7:O29">_xlfn.IFERROR(F7/F40-1,"")</f>
        <v>0.36341463414634156</v>
      </c>
      <c r="P7" s="98">
        <f aca="true" t="shared" si="4" ref="P7:P29">_xlfn.IFERROR(G7/G40-1,"")</f>
        <v>0.125</v>
      </c>
      <c r="Q7" s="98">
        <f aca="true" t="shared" si="5" ref="Q7:Q29">_xlfn.IFERROR(H7/H40-1,"")</f>
      </c>
      <c r="R7" s="98">
        <f aca="true" t="shared" si="6" ref="R7:R29">_xlfn.IFERROR(I7/I40-1,"")</f>
        <v>0.038697788697788615</v>
      </c>
    </row>
    <row r="8" spans="2:18" ht="12.75">
      <c r="B8" s="97" t="s">
        <v>134</v>
      </c>
      <c r="C8" s="345">
        <v>401</v>
      </c>
      <c r="D8" s="345">
        <v>207</v>
      </c>
      <c r="E8" s="345">
        <v>1015</v>
      </c>
      <c r="F8" s="345">
        <v>197</v>
      </c>
      <c r="G8" s="345">
        <v>28</v>
      </c>
      <c r="H8" s="345">
        <v>-1847</v>
      </c>
      <c r="I8" s="346">
        <v>0</v>
      </c>
      <c r="K8" s="97" t="s">
        <v>134</v>
      </c>
      <c r="L8" s="98">
        <f t="shared" si="0"/>
        <v>-0.0717592592592593</v>
      </c>
      <c r="M8" s="98">
        <f t="shared" si="1"/>
        <v>-0.1686746987951807</v>
      </c>
      <c r="N8" s="98">
        <f t="shared" si="2"/>
        <v>0.11416026344676178</v>
      </c>
      <c r="O8" s="98">
        <f t="shared" si="3"/>
        <v>-0.05288461538461542</v>
      </c>
      <c r="P8" s="98">
        <f t="shared" si="4"/>
        <v>-0.4285714285714286</v>
      </c>
      <c r="Q8" s="98">
        <f t="shared" si="5"/>
        <v>-0.0010816657652785722</v>
      </c>
      <c r="R8" s="98">
        <f t="shared" si="6"/>
      </c>
    </row>
    <row r="9" spans="2:18" ht="12.75">
      <c r="B9" s="99" t="s">
        <v>135</v>
      </c>
      <c r="C9" s="347">
        <v>1196</v>
      </c>
      <c r="D9" s="347">
        <v>8571</v>
      </c>
      <c r="E9" s="347">
        <v>1416</v>
      </c>
      <c r="F9" s="347">
        <v>756</v>
      </c>
      <c r="G9" s="347">
        <v>55</v>
      </c>
      <c r="H9" s="347">
        <v>-1847</v>
      </c>
      <c r="I9" s="348">
        <v>10146</v>
      </c>
      <c r="K9" s="99" t="s">
        <v>135</v>
      </c>
      <c r="L9" s="101">
        <f t="shared" si="0"/>
        <v>0.0463692038495187</v>
      </c>
      <c r="M9" s="101">
        <f t="shared" si="1"/>
        <v>-0.005915100904662518</v>
      </c>
      <c r="N9" s="101">
        <f t="shared" si="2"/>
        <v>0.21963824289405687</v>
      </c>
      <c r="O9" s="101">
        <f t="shared" si="3"/>
        <v>0.22528363047001632</v>
      </c>
      <c r="P9" s="101">
        <f t="shared" si="4"/>
        <v>-0.2567567567567568</v>
      </c>
      <c r="Q9" s="101">
        <f t="shared" si="5"/>
        <v>-0.0010816657652785722</v>
      </c>
      <c r="R9" s="101">
        <f t="shared" si="6"/>
        <v>0.038697788697788615</v>
      </c>
    </row>
    <row r="10" spans="2:18" ht="12.75">
      <c r="B10" s="97"/>
      <c r="C10" s="345"/>
      <c r="D10" s="345"/>
      <c r="E10" s="345"/>
      <c r="F10" s="345"/>
      <c r="G10" s="345"/>
      <c r="H10" s="345"/>
      <c r="I10" s="346"/>
      <c r="K10" s="97"/>
      <c r="L10" s="98">
        <f t="shared" si="0"/>
      </c>
      <c r="M10" s="98">
        <f t="shared" si="1"/>
      </c>
      <c r="N10" s="98">
        <f t="shared" si="2"/>
      </c>
      <c r="O10" s="98">
        <f t="shared" si="3"/>
      </c>
      <c r="P10" s="98">
        <f t="shared" si="4"/>
      </c>
      <c r="Q10" s="98">
        <f t="shared" si="5"/>
      </c>
      <c r="R10" s="98">
        <f t="shared" si="6"/>
      </c>
    </row>
    <row r="11" spans="2:18" ht="12.75">
      <c r="B11" s="102" t="s">
        <v>45</v>
      </c>
      <c r="C11" s="345">
        <v>-255</v>
      </c>
      <c r="D11" s="345">
        <v>-63</v>
      </c>
      <c r="E11" s="345">
        <v>-237</v>
      </c>
      <c r="F11" s="345">
        <v>-101</v>
      </c>
      <c r="G11" s="345">
        <v>-2</v>
      </c>
      <c r="H11" s="345">
        <v>0</v>
      </c>
      <c r="I11" s="346">
        <v>-658</v>
      </c>
      <c r="K11" s="102" t="s">
        <v>45</v>
      </c>
      <c r="L11" s="98">
        <f t="shared" si="0"/>
        <v>-0.13265306122448983</v>
      </c>
      <c r="M11" s="98">
        <f t="shared" si="1"/>
        <v>-0.4568965517241379</v>
      </c>
      <c r="N11" s="98">
        <f t="shared" si="2"/>
        <v>0.044052863436123246</v>
      </c>
      <c r="O11" s="98">
        <f t="shared" si="3"/>
        <v>0.3116883116883118</v>
      </c>
      <c r="P11" s="98">
        <f t="shared" si="4"/>
        <v>-0.5</v>
      </c>
      <c r="Q11" s="98">
        <f t="shared" si="5"/>
      </c>
      <c r="R11" s="98">
        <f t="shared" si="6"/>
        <v>-0.08356545961002781</v>
      </c>
    </row>
    <row r="12" spans="2:18" ht="12.75">
      <c r="B12" s="102" t="s">
        <v>136</v>
      </c>
      <c r="C12" s="345">
        <v>-900</v>
      </c>
      <c r="D12" s="345">
        <v>-7921</v>
      </c>
      <c r="E12" s="345">
        <v>-821</v>
      </c>
      <c r="F12" s="345">
        <v>-557</v>
      </c>
      <c r="G12" s="345">
        <v>-97</v>
      </c>
      <c r="H12" s="345">
        <v>1856</v>
      </c>
      <c r="I12" s="346">
        <v>-8440</v>
      </c>
      <c r="K12" s="102" t="s">
        <v>136</v>
      </c>
      <c r="L12" s="98">
        <f t="shared" si="0"/>
        <v>-0.1228070175438597</v>
      </c>
      <c r="M12" s="98">
        <f t="shared" si="1"/>
        <v>-0.09556976478648094</v>
      </c>
      <c r="N12" s="98">
        <f t="shared" si="2"/>
        <v>0.2888540031397173</v>
      </c>
      <c r="O12" s="98">
        <f t="shared" si="3"/>
        <v>0.5690140845070422</v>
      </c>
      <c r="P12" s="98">
        <f t="shared" si="4"/>
        <v>0.2124999999999999</v>
      </c>
      <c r="Q12" s="98">
        <f t="shared" si="5"/>
        <v>-0.0010764262648008671</v>
      </c>
      <c r="R12" s="98">
        <f t="shared" si="6"/>
        <v>-0.062013780840186716</v>
      </c>
    </row>
    <row r="13" spans="2:18" ht="12.75">
      <c r="B13" s="39" t="s">
        <v>43</v>
      </c>
      <c r="C13" s="345">
        <v>-83</v>
      </c>
      <c r="D13" s="345">
        <v>-6310</v>
      </c>
      <c r="E13" s="345">
        <v>-145</v>
      </c>
      <c r="F13" s="345">
        <v>-301</v>
      </c>
      <c r="G13" s="345">
        <v>-12</v>
      </c>
      <c r="H13" s="345">
        <v>641</v>
      </c>
      <c r="I13" s="346">
        <v>-6210</v>
      </c>
      <c r="K13" s="39" t="s">
        <v>43</v>
      </c>
      <c r="L13" s="98">
        <f t="shared" si="0"/>
        <v>0.012195121951219523</v>
      </c>
      <c r="M13" s="98">
        <f t="shared" si="1"/>
        <v>-0.09104004609622585</v>
      </c>
      <c r="N13" s="98">
        <f t="shared" si="2"/>
        <v>0.4077669902912622</v>
      </c>
      <c r="O13" s="98">
        <f t="shared" si="3"/>
        <v>0.11070110701107017</v>
      </c>
      <c r="P13" s="98">
        <f t="shared" si="4"/>
        <v>-0.4545454545454546</v>
      </c>
      <c r="Q13" s="98">
        <f t="shared" si="5"/>
        <v>-0.0829756795422032</v>
      </c>
      <c r="R13" s="98">
        <f t="shared" si="6"/>
        <v>-0.07603035262609725</v>
      </c>
    </row>
    <row r="14" spans="2:18" ht="12.75">
      <c r="B14" s="40" t="s">
        <v>44</v>
      </c>
      <c r="C14" s="345">
        <v>-232</v>
      </c>
      <c r="D14" s="345">
        <v>-136</v>
      </c>
      <c r="E14" s="345">
        <v>-332</v>
      </c>
      <c r="F14" s="345">
        <v>-51</v>
      </c>
      <c r="G14" s="345">
        <v>-26</v>
      </c>
      <c r="H14" s="345">
        <v>1</v>
      </c>
      <c r="I14" s="346">
        <v>-776</v>
      </c>
      <c r="K14" s="40" t="s">
        <v>44</v>
      </c>
      <c r="L14" s="98">
        <f t="shared" si="0"/>
        <v>-0.17437722419928825</v>
      </c>
      <c r="M14" s="98">
        <f t="shared" si="1"/>
        <v>-0.3732718894009217</v>
      </c>
      <c r="N14" s="98">
        <f t="shared" si="2"/>
        <v>0.024691358024691468</v>
      </c>
      <c r="O14" s="98">
        <f t="shared" si="3"/>
        <v>-0.17741935483870963</v>
      </c>
      <c r="P14" s="98">
        <f t="shared" si="4"/>
        <v>0.08333333333333326</v>
      </c>
      <c r="Q14" s="98">
        <f t="shared" si="5"/>
      </c>
      <c r="R14" s="98">
        <f t="shared" si="6"/>
        <v>-0.14537444933920707</v>
      </c>
    </row>
    <row r="15" spans="2:18" ht="12.75">
      <c r="B15" s="39" t="s">
        <v>46</v>
      </c>
      <c r="C15" s="345">
        <v>-483</v>
      </c>
      <c r="D15" s="345">
        <v>-1333</v>
      </c>
      <c r="E15" s="345">
        <v>-258</v>
      </c>
      <c r="F15" s="345">
        <v>-48</v>
      </c>
      <c r="G15" s="345">
        <v>-29</v>
      </c>
      <c r="H15" s="345">
        <v>1095</v>
      </c>
      <c r="I15" s="346">
        <v>-1056</v>
      </c>
      <c r="K15" s="39" t="s">
        <v>46</v>
      </c>
      <c r="L15" s="98">
        <f t="shared" si="0"/>
        <v>0.6046511627906976</v>
      </c>
      <c r="M15" s="98">
        <f t="shared" si="1"/>
        <v>0.10439105219552602</v>
      </c>
      <c r="N15" s="98">
        <f t="shared" si="2"/>
        <v>0.03614457831325302</v>
      </c>
      <c r="O15" s="98">
        <f t="shared" si="3"/>
        <v>0.11627906976744184</v>
      </c>
      <c r="P15" s="98">
        <f t="shared" si="4"/>
        <v>-0.12121212121212122</v>
      </c>
      <c r="Q15" s="98">
        <f t="shared" si="5"/>
        <v>0.07247796278158658</v>
      </c>
      <c r="R15" s="98">
        <f t="shared" si="6"/>
        <v>0.3004926108374384</v>
      </c>
    </row>
    <row r="16" spans="2:18" ht="12.75">
      <c r="B16" s="39" t="s">
        <v>47</v>
      </c>
      <c r="C16" s="345">
        <v>140</v>
      </c>
      <c r="D16" s="345">
        <v>10</v>
      </c>
      <c r="E16" s="345">
        <v>63</v>
      </c>
      <c r="F16" s="345">
        <v>0</v>
      </c>
      <c r="G16" s="345">
        <v>0</v>
      </c>
      <c r="H16" s="345">
        <v>127</v>
      </c>
      <c r="I16" s="346">
        <v>340</v>
      </c>
      <c r="K16" s="39" t="s">
        <v>47</v>
      </c>
      <c r="L16" s="98">
        <f t="shared" si="0"/>
        <v>0.30841121495327095</v>
      </c>
      <c r="M16" s="98">
        <f t="shared" si="1"/>
        <v>-0.5</v>
      </c>
      <c r="N16" s="98">
        <f t="shared" si="2"/>
        <v>0.23529411764705888</v>
      </c>
      <c r="O16" s="98">
        <f t="shared" si="3"/>
      </c>
      <c r="P16" s="98">
        <f t="shared" si="4"/>
      </c>
      <c r="Q16" s="98">
        <f t="shared" si="5"/>
        <v>-0.045112781954887216</v>
      </c>
      <c r="R16" s="98">
        <f t="shared" si="6"/>
        <v>0.09324758842443726</v>
      </c>
    </row>
    <row r="17" spans="2:18" ht="12.75">
      <c r="B17" s="39" t="s">
        <v>48</v>
      </c>
      <c r="C17" s="345">
        <v>-242</v>
      </c>
      <c r="D17" s="345">
        <v>-152</v>
      </c>
      <c r="E17" s="345">
        <v>-149</v>
      </c>
      <c r="F17" s="345">
        <v>-157</v>
      </c>
      <c r="G17" s="345">
        <v>-31</v>
      </c>
      <c r="H17" s="345">
        <v>-8</v>
      </c>
      <c r="I17" s="346">
        <v>-739</v>
      </c>
      <c r="K17" s="39" t="s">
        <v>48</v>
      </c>
      <c r="L17" s="98">
        <f t="shared" si="0"/>
        <v>-0.4840085287846482</v>
      </c>
      <c r="M17" s="98">
        <f t="shared" si="1"/>
        <v>-0.6310679611650485</v>
      </c>
      <c r="N17" s="98">
        <f t="shared" si="2"/>
        <v>11.416666666666666</v>
      </c>
      <c r="O17" s="98">
        <f t="shared" si="3"/>
        <v>-8.476190476190476</v>
      </c>
      <c r="P17" s="98">
        <f t="shared" si="4"/>
        <v>30</v>
      </c>
      <c r="Q17" s="98">
        <f t="shared" si="5"/>
        <v>-2.6</v>
      </c>
      <c r="R17" s="98">
        <f t="shared" si="6"/>
        <v>-0.14861751152073732</v>
      </c>
    </row>
    <row r="18" spans="2:18" ht="12.75">
      <c r="B18" s="103" t="s">
        <v>137</v>
      </c>
      <c r="C18" s="347">
        <v>-1156</v>
      </c>
      <c r="D18" s="347">
        <v>-7985</v>
      </c>
      <c r="E18" s="347">
        <v>-1059</v>
      </c>
      <c r="F18" s="347">
        <v>-658</v>
      </c>
      <c r="G18" s="347">
        <v>-100</v>
      </c>
      <c r="H18" s="347">
        <v>1856</v>
      </c>
      <c r="I18" s="348">
        <v>-9099</v>
      </c>
      <c r="K18" s="103" t="s">
        <v>137</v>
      </c>
      <c r="L18" s="101">
        <f t="shared" si="0"/>
        <v>-0.12424242424242427</v>
      </c>
      <c r="M18" s="101">
        <f t="shared" si="1"/>
        <v>-0.10007889101769418</v>
      </c>
      <c r="N18" s="101">
        <f t="shared" si="2"/>
        <v>0.22711471610660494</v>
      </c>
      <c r="O18" s="101">
        <f t="shared" si="3"/>
        <v>0.5231481481481481</v>
      </c>
      <c r="P18" s="101">
        <f t="shared" si="4"/>
        <v>0.19047619047619047</v>
      </c>
      <c r="Q18" s="101">
        <f t="shared" si="5"/>
        <v>-0.0010764262648008671</v>
      </c>
      <c r="R18" s="101">
        <f t="shared" si="6"/>
        <v>-0.06340710241893976</v>
      </c>
    </row>
    <row r="19" spans="2:18" ht="12.75">
      <c r="B19" s="102"/>
      <c r="C19" s="345"/>
      <c r="D19" s="345"/>
      <c r="E19" s="345"/>
      <c r="F19" s="345"/>
      <c r="G19" s="345"/>
      <c r="H19" s="345"/>
      <c r="I19" s="346"/>
      <c r="K19" s="102"/>
      <c r="L19" s="98">
        <f t="shared" si="0"/>
      </c>
      <c r="M19" s="98">
        <f t="shared" si="1"/>
      </c>
      <c r="N19" s="98">
        <f t="shared" si="2"/>
      </c>
      <c r="O19" s="98">
        <f t="shared" si="3"/>
      </c>
      <c r="P19" s="98">
        <f t="shared" si="4"/>
      </c>
      <c r="Q19" s="98">
        <f t="shared" si="5"/>
      </c>
      <c r="R19" s="104">
        <f t="shared" si="6"/>
      </c>
    </row>
    <row r="20" spans="2:18" ht="13.5" thickBot="1">
      <c r="B20" s="105" t="s">
        <v>50</v>
      </c>
      <c r="C20" s="349">
        <v>40</v>
      </c>
      <c r="D20" s="349">
        <v>586</v>
      </c>
      <c r="E20" s="349">
        <v>357</v>
      </c>
      <c r="F20" s="349">
        <v>98</v>
      </c>
      <c r="G20" s="349">
        <v>-45</v>
      </c>
      <c r="H20" s="349">
        <v>10</v>
      </c>
      <c r="I20" s="349">
        <v>1046</v>
      </c>
      <c r="K20" s="105" t="s">
        <v>50</v>
      </c>
      <c r="L20" s="106">
        <f t="shared" si="0"/>
        <v>-1.2259887005649717</v>
      </c>
      <c r="M20" s="106">
        <f t="shared" si="1"/>
        <v>-3.3346613545816735</v>
      </c>
      <c r="N20" s="106">
        <f t="shared" si="2"/>
        <v>0.19798657718120816</v>
      </c>
      <c r="O20" s="106">
        <f t="shared" si="3"/>
        <v>-0.47027027027027024</v>
      </c>
      <c r="P20" s="106">
        <f t="shared" si="4"/>
        <v>3.5</v>
      </c>
      <c r="Q20" s="106">
        <f t="shared" si="5"/>
        <v>0.25</v>
      </c>
      <c r="R20" s="106">
        <f t="shared" si="6"/>
        <v>18.37037037037037</v>
      </c>
    </row>
    <row r="21" spans="2:18" ht="13.5" thickTop="1">
      <c r="B21" s="102"/>
      <c r="C21" s="345"/>
      <c r="D21" s="345"/>
      <c r="E21" s="345"/>
      <c r="F21" s="345"/>
      <c r="G21" s="345"/>
      <c r="H21" s="345"/>
      <c r="I21" s="346"/>
      <c r="K21" s="102"/>
      <c r="L21" s="98">
        <f t="shared" si="0"/>
      </c>
      <c r="M21" s="98">
        <f t="shared" si="1"/>
      </c>
      <c r="N21" s="98">
        <f t="shared" si="2"/>
      </c>
      <c r="O21" s="98">
        <f t="shared" si="3"/>
      </c>
      <c r="P21" s="98">
        <f t="shared" si="4"/>
      </c>
      <c r="Q21" s="98">
        <f t="shared" si="5"/>
      </c>
      <c r="R21" s="98">
        <f t="shared" si="6"/>
      </c>
    </row>
    <row r="22" spans="2:18" ht="12.75">
      <c r="B22" s="102" t="s">
        <v>138</v>
      </c>
      <c r="C22" s="345">
        <v>-50</v>
      </c>
      <c r="D22" s="345">
        <v>115</v>
      </c>
      <c r="E22" s="345">
        <v>9</v>
      </c>
      <c r="F22" s="345">
        <v>-23</v>
      </c>
      <c r="G22" s="345">
        <v>-1</v>
      </c>
      <c r="H22" s="345">
        <v>-112</v>
      </c>
      <c r="I22" s="346">
        <v>-62</v>
      </c>
      <c r="K22" s="102" t="s">
        <v>138</v>
      </c>
      <c r="L22" s="98">
        <f t="shared" si="0"/>
        <v>0.06382978723404253</v>
      </c>
      <c r="M22" s="98">
        <f t="shared" si="1"/>
        <v>9.454545454545455</v>
      </c>
      <c r="N22" s="98">
        <f t="shared" si="2"/>
      </c>
      <c r="O22" s="98">
        <f t="shared" si="3"/>
        <v>-0.04166666666666663</v>
      </c>
      <c r="P22" s="98">
        <f t="shared" si="4"/>
        <v>-0.5</v>
      </c>
      <c r="Q22" s="98">
        <f t="shared" si="5"/>
        <v>11.444444444444445</v>
      </c>
      <c r="R22" s="98">
        <f t="shared" si="6"/>
        <v>-0.12676056338028174</v>
      </c>
    </row>
    <row r="23" spans="2:18" ht="12.75">
      <c r="B23" s="102" t="s">
        <v>53</v>
      </c>
      <c r="C23" s="345">
        <v>-14</v>
      </c>
      <c r="D23" s="345"/>
      <c r="E23" s="345"/>
      <c r="F23" s="345"/>
      <c r="G23" s="345"/>
      <c r="H23" s="345"/>
      <c r="I23" s="346">
        <v>-14</v>
      </c>
      <c r="K23" s="102" t="s">
        <v>53</v>
      </c>
      <c r="L23" s="98">
        <f t="shared" si="0"/>
      </c>
      <c r="M23" s="98">
        <f t="shared" si="1"/>
      </c>
      <c r="N23" s="98">
        <f t="shared" si="2"/>
      </c>
      <c r="O23" s="98">
        <f t="shared" si="3"/>
      </c>
      <c r="P23" s="98">
        <f t="shared" si="4"/>
      </c>
      <c r="Q23" s="98">
        <f t="shared" si="5"/>
      </c>
      <c r="R23" s="98">
        <f t="shared" si="6"/>
      </c>
    </row>
    <row r="24" spans="2:18" ht="12.75">
      <c r="B24" s="102"/>
      <c r="C24" s="345"/>
      <c r="D24" s="345"/>
      <c r="E24" s="345"/>
      <c r="F24" s="345"/>
      <c r="G24" s="345"/>
      <c r="H24" s="345"/>
      <c r="I24" s="346"/>
      <c r="K24" s="102"/>
      <c r="L24" s="98">
        <f t="shared" si="0"/>
      </c>
      <c r="M24" s="98">
        <f t="shared" si="1"/>
      </c>
      <c r="N24" s="98">
        <f t="shared" si="2"/>
      </c>
      <c r="O24" s="98">
        <f t="shared" si="3"/>
      </c>
      <c r="P24" s="98">
        <f t="shared" si="4"/>
      </c>
      <c r="Q24" s="98">
        <f t="shared" si="5"/>
      </c>
      <c r="R24" s="98">
        <f t="shared" si="6"/>
      </c>
    </row>
    <row r="25" spans="2:18" ht="12.75">
      <c r="B25" s="108" t="s">
        <v>54</v>
      </c>
      <c r="C25" s="347"/>
      <c r="D25" s="347"/>
      <c r="E25" s="347"/>
      <c r="F25" s="347"/>
      <c r="G25" s="347"/>
      <c r="H25" s="347"/>
      <c r="I25" s="348">
        <v>971</v>
      </c>
      <c r="K25" s="108" t="s">
        <v>54</v>
      </c>
      <c r="L25" s="101">
        <f t="shared" si="0"/>
      </c>
      <c r="M25" s="101">
        <f t="shared" si="1"/>
      </c>
      <c r="N25" s="101">
        <f t="shared" si="2"/>
      </c>
      <c r="O25" s="101">
        <f t="shared" si="3"/>
      </c>
      <c r="P25" s="101">
        <f t="shared" si="4"/>
      </c>
      <c r="Q25" s="101">
        <f t="shared" si="5"/>
      </c>
      <c r="R25" s="109">
        <f t="shared" si="6"/>
        <v>-58.11764705882353</v>
      </c>
    </row>
    <row r="26" spans="2:18" ht="12.75">
      <c r="B26" s="102"/>
      <c r="C26" s="345"/>
      <c r="D26" s="345"/>
      <c r="E26" s="345"/>
      <c r="F26" s="345"/>
      <c r="G26" s="345"/>
      <c r="H26" s="345"/>
      <c r="I26" s="346"/>
      <c r="K26" s="102"/>
      <c r="L26" s="98">
        <f t="shared" si="0"/>
      </c>
      <c r="M26" s="98">
        <f t="shared" si="1"/>
      </c>
      <c r="N26" s="98">
        <f t="shared" si="2"/>
      </c>
      <c r="O26" s="98">
        <f t="shared" si="3"/>
      </c>
      <c r="P26" s="98">
        <f t="shared" si="4"/>
      </c>
      <c r="Q26" s="98">
        <f t="shared" si="5"/>
      </c>
      <c r="R26" s="98">
        <f t="shared" si="6"/>
      </c>
    </row>
    <row r="27" spans="2:18" ht="12.75">
      <c r="B27" s="102" t="s">
        <v>55</v>
      </c>
      <c r="C27" s="345"/>
      <c r="D27" s="345"/>
      <c r="E27" s="345"/>
      <c r="F27" s="345"/>
      <c r="G27" s="345"/>
      <c r="H27" s="345"/>
      <c r="I27" s="346">
        <v>-250</v>
      </c>
      <c r="K27" s="102" t="s">
        <v>55</v>
      </c>
      <c r="L27" s="98">
        <f t="shared" si="0"/>
      </c>
      <c r="M27" s="98">
        <f t="shared" si="1"/>
      </c>
      <c r="N27" s="98">
        <f t="shared" si="2"/>
      </c>
      <c r="O27" s="98">
        <f t="shared" si="3"/>
      </c>
      <c r="P27" s="98">
        <f t="shared" si="4"/>
      </c>
      <c r="Q27" s="98">
        <f t="shared" si="5"/>
      </c>
      <c r="R27" s="98">
        <f t="shared" si="6"/>
        <v>61.5</v>
      </c>
    </row>
    <row r="28" spans="2:18" ht="12.75">
      <c r="B28" s="102"/>
      <c r="C28" s="345"/>
      <c r="D28" s="345"/>
      <c r="E28" s="345"/>
      <c r="F28" s="345"/>
      <c r="G28" s="345"/>
      <c r="H28" s="345"/>
      <c r="I28" s="346"/>
      <c r="K28" s="102"/>
      <c r="L28" s="98">
        <f t="shared" si="0"/>
      </c>
      <c r="M28" s="98">
        <f t="shared" si="1"/>
      </c>
      <c r="N28" s="98">
        <f t="shared" si="2"/>
      </c>
      <c r="O28" s="98">
        <f t="shared" si="3"/>
      </c>
      <c r="P28" s="98">
        <f t="shared" si="4"/>
      </c>
      <c r="Q28" s="98">
        <f t="shared" si="5"/>
      </c>
      <c r="R28" s="98">
        <f t="shared" si="6"/>
      </c>
    </row>
    <row r="29" spans="2:18" ht="13.5" thickBot="1">
      <c r="B29" s="105" t="s">
        <v>139</v>
      </c>
      <c r="C29" s="350"/>
      <c r="D29" s="350"/>
      <c r="E29" s="350"/>
      <c r="F29" s="350"/>
      <c r="G29" s="350"/>
      <c r="H29" s="350"/>
      <c r="I29" s="349">
        <v>721</v>
      </c>
      <c r="K29" s="105" t="s">
        <v>139</v>
      </c>
      <c r="L29" s="111">
        <f t="shared" si="0"/>
      </c>
      <c r="M29" s="111">
        <f t="shared" si="1"/>
      </c>
      <c r="N29" s="111">
        <f t="shared" si="2"/>
      </c>
      <c r="O29" s="111">
        <f t="shared" si="3"/>
      </c>
      <c r="P29" s="111">
        <f t="shared" si="4"/>
      </c>
      <c r="Q29" s="111">
        <f t="shared" si="5"/>
      </c>
      <c r="R29" s="106">
        <f t="shared" si="6"/>
        <v>-35.333333333333336</v>
      </c>
    </row>
    <row r="30" spans="2:18" ht="13.5" thickTop="1">
      <c r="B30" s="112"/>
      <c r="C30" s="345"/>
      <c r="D30" s="345"/>
      <c r="E30" s="345"/>
      <c r="F30" s="345"/>
      <c r="G30" s="345"/>
      <c r="H30" s="345"/>
      <c r="I30" s="346"/>
      <c r="K30" s="112"/>
      <c r="L30" s="98"/>
      <c r="M30" s="98"/>
      <c r="N30" s="98"/>
      <c r="O30" s="98"/>
      <c r="P30" s="98"/>
      <c r="Q30" s="98"/>
      <c r="R30" s="104"/>
    </row>
    <row r="31" spans="2:18" ht="12.75">
      <c r="B31" s="112"/>
      <c r="C31" s="345"/>
      <c r="D31" s="345"/>
      <c r="E31" s="345"/>
      <c r="F31" s="345"/>
      <c r="G31" s="345"/>
      <c r="H31" s="345"/>
      <c r="I31" s="346"/>
      <c r="K31" s="112"/>
      <c r="L31" s="98"/>
      <c r="M31" s="98"/>
      <c r="N31" s="98"/>
      <c r="O31" s="98"/>
      <c r="P31" s="98"/>
      <c r="Q31" s="98"/>
      <c r="R31" s="104"/>
    </row>
    <row r="32" spans="2:18" ht="12.75">
      <c r="B32" s="112" t="s">
        <v>146</v>
      </c>
      <c r="C32" s="345"/>
      <c r="D32" s="345"/>
      <c r="E32" s="345"/>
      <c r="F32" s="345"/>
      <c r="G32" s="345"/>
      <c r="H32" s="345"/>
      <c r="I32" s="345"/>
      <c r="K32" s="112" t="s">
        <v>146</v>
      </c>
      <c r="L32" s="98">
        <f aca="true" t="shared" si="7" ref="L32:R35">_xlfn.IFERROR(C32/C65-1,"")</f>
      </c>
      <c r="M32" s="98">
        <f t="shared" si="7"/>
      </c>
      <c r="N32" s="98">
        <f t="shared" si="7"/>
      </c>
      <c r="O32" s="98">
        <f t="shared" si="7"/>
      </c>
      <c r="P32" s="98">
        <f t="shared" si="7"/>
      </c>
      <c r="Q32" s="98">
        <f t="shared" si="7"/>
      </c>
      <c r="R32" s="98">
        <f t="shared" si="7"/>
      </c>
    </row>
    <row r="33" spans="2:18" ht="26.25" thickBot="1">
      <c r="B33" s="113" t="s">
        <v>147</v>
      </c>
      <c r="C33" s="350">
        <v>-385</v>
      </c>
      <c r="D33" s="350">
        <v>-40</v>
      </c>
      <c r="E33" s="350">
        <v>-322</v>
      </c>
      <c r="F33" s="350">
        <v>-92</v>
      </c>
      <c r="G33" s="350">
        <v>-3</v>
      </c>
      <c r="H33" s="350">
        <v>-6</v>
      </c>
      <c r="I33" s="349">
        <v>-848</v>
      </c>
      <c r="K33" s="113" t="s">
        <v>147</v>
      </c>
      <c r="L33" s="111">
        <f t="shared" si="7"/>
        <v>0.11894701971022115</v>
      </c>
      <c r="M33" s="111">
        <f t="shared" si="7"/>
        <v>-0.21838828674500754</v>
      </c>
      <c r="N33" s="111">
        <f t="shared" si="7"/>
        <v>-0.014527196310097468</v>
      </c>
      <c r="O33" s="111">
        <f t="shared" si="7"/>
        <v>-0.2505178296993309</v>
      </c>
      <c r="P33" s="111">
        <f t="shared" si="7"/>
        <v>0.31111507057339005</v>
      </c>
      <c r="Q33" s="111">
        <f t="shared" si="7"/>
        <v>-0.6349532668661562</v>
      </c>
      <c r="R33" s="106">
        <f t="shared" si="7"/>
        <v>-0.01791870255494199</v>
      </c>
    </row>
    <row r="34" spans="2:18" ht="13.5" hidden="1" thickTop="1">
      <c r="B34" s="102" t="s">
        <v>148</v>
      </c>
      <c r="C34" s="36"/>
      <c r="D34" s="36"/>
      <c r="E34" s="36"/>
      <c r="F34" s="36"/>
      <c r="G34" s="36"/>
      <c r="H34" s="36"/>
      <c r="I34" s="43"/>
      <c r="K34" s="102" t="s">
        <v>148</v>
      </c>
      <c r="L34" s="98">
        <f t="shared" si="7"/>
      </c>
      <c r="M34" s="98">
        <f t="shared" si="7"/>
      </c>
      <c r="N34" s="98">
        <f t="shared" si="7"/>
      </c>
      <c r="O34" s="98">
        <f t="shared" si="7"/>
      </c>
      <c r="P34" s="98">
        <f t="shared" si="7"/>
      </c>
      <c r="Q34" s="98">
        <f t="shared" si="7"/>
      </c>
      <c r="R34" s="104">
        <f t="shared" si="7"/>
      </c>
    </row>
    <row r="35" spans="2:18" ht="13.5" hidden="1" thickBot="1">
      <c r="B35" s="114" t="s">
        <v>149</v>
      </c>
      <c r="C35" s="115"/>
      <c r="D35" s="115"/>
      <c r="E35" s="115"/>
      <c r="F35" s="115"/>
      <c r="G35" s="115"/>
      <c r="H35" s="115"/>
      <c r="I35" s="115"/>
      <c r="K35" s="114" t="s">
        <v>149</v>
      </c>
      <c r="L35" s="116">
        <f t="shared" si="7"/>
      </c>
      <c r="M35" s="116">
        <f t="shared" si="7"/>
      </c>
      <c r="N35" s="116">
        <f t="shared" si="7"/>
      </c>
      <c r="O35" s="116">
        <f t="shared" si="7"/>
      </c>
      <c r="P35" s="116">
        <f t="shared" si="7"/>
      </c>
      <c r="Q35" s="116">
        <f t="shared" si="7"/>
      </c>
      <c r="R35" s="116">
        <f t="shared" si="7"/>
      </c>
    </row>
    <row r="36" spans="2:18" ht="13.5" thickTop="1">
      <c r="B36" s="97"/>
      <c r="C36" s="36"/>
      <c r="D36" s="36"/>
      <c r="E36" s="36"/>
      <c r="F36" s="36"/>
      <c r="G36" s="36"/>
      <c r="H36" s="36"/>
      <c r="I36" s="36"/>
      <c r="K36" s="97"/>
      <c r="L36" s="36"/>
      <c r="M36" s="36"/>
      <c r="N36" s="36"/>
      <c r="O36" s="36"/>
      <c r="P36" s="36"/>
      <c r="Q36" s="36"/>
      <c r="R36" s="36"/>
    </row>
    <row r="37" spans="2:18" ht="25.5">
      <c r="B37" s="90" t="s">
        <v>285</v>
      </c>
      <c r="C37" s="91" t="s">
        <v>125</v>
      </c>
      <c r="D37" s="91" t="s">
        <v>126</v>
      </c>
      <c r="E37" s="91" t="s">
        <v>127</v>
      </c>
      <c r="F37" s="91" t="s">
        <v>128</v>
      </c>
      <c r="G37" s="91" t="s">
        <v>129</v>
      </c>
      <c r="H37" s="91" t="s">
        <v>130</v>
      </c>
      <c r="I37" s="91" t="s">
        <v>131</v>
      </c>
      <c r="K37" s="92" t="s">
        <v>278</v>
      </c>
      <c r="L37" s="93" t="s">
        <v>125</v>
      </c>
      <c r="M37" s="93" t="s">
        <v>126</v>
      </c>
      <c r="N37" s="93" t="s">
        <v>127</v>
      </c>
      <c r="O37" s="93" t="s">
        <v>128</v>
      </c>
      <c r="P37" s="93" t="s">
        <v>129</v>
      </c>
      <c r="Q37" s="93" t="s">
        <v>130</v>
      </c>
      <c r="R37" s="93" t="s">
        <v>131</v>
      </c>
    </row>
    <row r="38" spans="2:18" ht="12.75">
      <c r="B38" s="94" t="s">
        <v>132</v>
      </c>
      <c r="C38" s="95"/>
      <c r="D38" s="95"/>
      <c r="E38" s="95"/>
      <c r="F38" s="95"/>
      <c r="G38" s="95"/>
      <c r="H38" s="95"/>
      <c r="I38" s="96"/>
      <c r="K38" s="94" t="s">
        <v>132</v>
      </c>
      <c r="L38" s="447" t="s">
        <v>62</v>
      </c>
      <c r="M38" s="447"/>
      <c r="N38" s="447"/>
      <c r="O38" s="447"/>
      <c r="P38" s="447"/>
      <c r="Q38" s="447"/>
      <c r="R38" s="447"/>
    </row>
    <row r="39" spans="2:18" ht="12.75">
      <c r="B39" s="97"/>
      <c r="C39" s="36"/>
      <c r="D39" s="36"/>
      <c r="E39" s="36"/>
      <c r="F39" s="36"/>
      <c r="G39" s="36"/>
      <c r="H39" s="36"/>
      <c r="I39" s="36"/>
      <c r="K39" s="97"/>
      <c r="L39" s="36"/>
      <c r="M39" s="36"/>
      <c r="N39" s="36"/>
      <c r="O39" s="36"/>
      <c r="P39" s="36"/>
      <c r="Q39" s="36"/>
      <c r="R39" s="36"/>
    </row>
    <row r="40" spans="2:18" ht="12.75">
      <c r="B40" s="97" t="s">
        <v>133</v>
      </c>
      <c r="C40" s="345">
        <v>711</v>
      </c>
      <c r="D40" s="345">
        <v>8373</v>
      </c>
      <c r="E40" s="345">
        <v>250</v>
      </c>
      <c r="F40" s="345">
        <v>410</v>
      </c>
      <c r="G40" s="345">
        <v>24</v>
      </c>
      <c r="H40" s="345"/>
      <c r="I40" s="346">
        <v>9768</v>
      </c>
      <c r="K40" s="97" t="s">
        <v>133</v>
      </c>
      <c r="L40" s="38">
        <f aca="true" t="shared" si="8" ref="L40:R42">C7-C40</f>
        <v>84</v>
      </c>
      <c r="M40" s="38">
        <f t="shared" si="8"/>
        <v>-9</v>
      </c>
      <c r="N40" s="38">
        <f t="shared" si="8"/>
        <v>151</v>
      </c>
      <c r="O40" s="38">
        <f t="shared" si="8"/>
        <v>149</v>
      </c>
      <c r="P40" s="38">
        <f t="shared" si="8"/>
        <v>3</v>
      </c>
      <c r="Q40" s="38">
        <f t="shared" si="8"/>
        <v>0</v>
      </c>
      <c r="R40" s="38">
        <f t="shared" si="8"/>
        <v>378</v>
      </c>
    </row>
    <row r="41" spans="2:18" ht="12.75">
      <c r="B41" s="97" t="s">
        <v>134</v>
      </c>
      <c r="C41" s="345">
        <v>432</v>
      </c>
      <c r="D41" s="345">
        <v>249</v>
      </c>
      <c r="E41" s="345">
        <v>911</v>
      </c>
      <c r="F41" s="345">
        <v>208</v>
      </c>
      <c r="G41" s="345">
        <v>49</v>
      </c>
      <c r="H41" s="345">
        <v>-1849</v>
      </c>
      <c r="I41" s="346">
        <v>0</v>
      </c>
      <c r="K41" s="97" t="s">
        <v>134</v>
      </c>
      <c r="L41" s="38">
        <f t="shared" si="8"/>
        <v>-31</v>
      </c>
      <c r="M41" s="38">
        <f t="shared" si="8"/>
        <v>-42</v>
      </c>
      <c r="N41" s="38">
        <f t="shared" si="8"/>
        <v>104</v>
      </c>
      <c r="O41" s="38">
        <f t="shared" si="8"/>
        <v>-11</v>
      </c>
      <c r="P41" s="38">
        <f t="shared" si="8"/>
        <v>-21</v>
      </c>
      <c r="Q41" s="38">
        <f t="shared" si="8"/>
        <v>2</v>
      </c>
      <c r="R41" s="38">
        <f t="shared" si="8"/>
        <v>0</v>
      </c>
    </row>
    <row r="42" spans="2:18" ht="12.75">
      <c r="B42" s="99" t="s">
        <v>135</v>
      </c>
      <c r="C42" s="347">
        <v>1143</v>
      </c>
      <c r="D42" s="347">
        <v>8622</v>
      </c>
      <c r="E42" s="347">
        <v>1161</v>
      </c>
      <c r="F42" s="347">
        <v>617</v>
      </c>
      <c r="G42" s="347">
        <v>74</v>
      </c>
      <c r="H42" s="347">
        <v>-1849</v>
      </c>
      <c r="I42" s="348">
        <v>9768</v>
      </c>
      <c r="K42" s="99" t="s">
        <v>135</v>
      </c>
      <c r="L42" s="107">
        <f t="shared" si="8"/>
        <v>53</v>
      </c>
      <c r="M42" s="107">
        <f t="shared" si="8"/>
        <v>-51</v>
      </c>
      <c r="N42" s="107">
        <f t="shared" si="8"/>
        <v>255</v>
      </c>
      <c r="O42" s="107">
        <f t="shared" si="8"/>
        <v>139</v>
      </c>
      <c r="P42" s="107">
        <f t="shared" si="8"/>
        <v>-19</v>
      </c>
      <c r="Q42" s="107">
        <f t="shared" si="8"/>
        <v>2</v>
      </c>
      <c r="R42" s="107">
        <f t="shared" si="8"/>
        <v>378</v>
      </c>
    </row>
    <row r="43" spans="2:18" ht="12.75">
      <c r="B43" s="97"/>
      <c r="C43" s="345"/>
      <c r="D43" s="345"/>
      <c r="E43" s="345"/>
      <c r="F43" s="345"/>
      <c r="G43" s="345"/>
      <c r="H43" s="345"/>
      <c r="I43" s="346"/>
      <c r="K43" s="97"/>
      <c r="L43" s="38"/>
      <c r="M43" s="38"/>
      <c r="N43" s="38"/>
      <c r="O43" s="38"/>
      <c r="P43" s="38"/>
      <c r="Q43" s="38"/>
      <c r="R43" s="38"/>
    </row>
    <row r="44" spans="2:18" ht="12.75">
      <c r="B44" s="102" t="s">
        <v>45</v>
      </c>
      <c r="C44" s="345">
        <v>-294</v>
      </c>
      <c r="D44" s="345">
        <v>-116</v>
      </c>
      <c r="E44" s="345">
        <v>-227</v>
      </c>
      <c r="F44" s="345">
        <v>-77</v>
      </c>
      <c r="G44" s="345">
        <v>-4</v>
      </c>
      <c r="H44" s="345">
        <v>0</v>
      </c>
      <c r="I44" s="346">
        <v>-718</v>
      </c>
      <c r="K44" s="102" t="s">
        <v>45</v>
      </c>
      <c r="L44" s="38">
        <f aca="true" t="shared" si="9" ref="L44:R51">C11-C44</f>
        <v>39</v>
      </c>
      <c r="M44" s="38">
        <f t="shared" si="9"/>
        <v>53</v>
      </c>
      <c r="N44" s="38">
        <f t="shared" si="9"/>
        <v>-10</v>
      </c>
      <c r="O44" s="38">
        <f t="shared" si="9"/>
        <v>-24</v>
      </c>
      <c r="P44" s="38">
        <f t="shared" si="9"/>
        <v>2</v>
      </c>
      <c r="Q44" s="38">
        <f t="shared" si="9"/>
        <v>0</v>
      </c>
      <c r="R44" s="38">
        <f t="shared" si="9"/>
        <v>60</v>
      </c>
    </row>
    <row r="45" spans="2:18" ht="12.75">
      <c r="B45" s="102" t="s">
        <v>136</v>
      </c>
      <c r="C45" s="345">
        <v>-1026</v>
      </c>
      <c r="D45" s="345">
        <v>-8758</v>
      </c>
      <c r="E45" s="345">
        <v>-637</v>
      </c>
      <c r="F45" s="345">
        <v>-355</v>
      </c>
      <c r="G45" s="345">
        <v>-80</v>
      </c>
      <c r="H45" s="345">
        <v>1858</v>
      </c>
      <c r="I45" s="346">
        <v>-8998</v>
      </c>
      <c r="K45" s="102" t="s">
        <v>136</v>
      </c>
      <c r="L45" s="38">
        <f t="shared" si="9"/>
        <v>126</v>
      </c>
      <c r="M45" s="38">
        <f t="shared" si="9"/>
        <v>837</v>
      </c>
      <c r="N45" s="38">
        <f t="shared" si="9"/>
        <v>-184</v>
      </c>
      <c r="O45" s="38">
        <f t="shared" si="9"/>
        <v>-202</v>
      </c>
      <c r="P45" s="38">
        <f t="shared" si="9"/>
        <v>-17</v>
      </c>
      <c r="Q45" s="38">
        <f t="shared" si="9"/>
        <v>-2</v>
      </c>
      <c r="R45" s="38">
        <f t="shared" si="9"/>
        <v>558</v>
      </c>
    </row>
    <row r="46" spans="2:18" ht="12.75">
      <c r="B46" s="39" t="s">
        <v>43</v>
      </c>
      <c r="C46" s="345">
        <v>-82</v>
      </c>
      <c r="D46" s="345">
        <v>-6942</v>
      </c>
      <c r="E46" s="345">
        <v>-103</v>
      </c>
      <c r="F46" s="345">
        <v>-271</v>
      </c>
      <c r="G46" s="345">
        <v>-22</v>
      </c>
      <c r="H46" s="345">
        <v>699</v>
      </c>
      <c r="I46" s="346">
        <v>-6721</v>
      </c>
      <c r="K46" s="39" t="s">
        <v>43</v>
      </c>
      <c r="L46" s="38">
        <f t="shared" si="9"/>
        <v>-1</v>
      </c>
      <c r="M46" s="38">
        <f t="shared" si="9"/>
        <v>632</v>
      </c>
      <c r="N46" s="38">
        <f t="shared" si="9"/>
        <v>-42</v>
      </c>
      <c r="O46" s="38">
        <f t="shared" si="9"/>
        <v>-30</v>
      </c>
      <c r="P46" s="38">
        <f t="shared" si="9"/>
        <v>10</v>
      </c>
      <c r="Q46" s="38">
        <f t="shared" si="9"/>
        <v>-58</v>
      </c>
      <c r="R46" s="38">
        <f t="shared" si="9"/>
        <v>511</v>
      </c>
    </row>
    <row r="47" spans="2:18" ht="12.75">
      <c r="B47" s="40" t="s">
        <v>44</v>
      </c>
      <c r="C47" s="345">
        <v>-281</v>
      </c>
      <c r="D47" s="345">
        <v>-217</v>
      </c>
      <c r="E47" s="345">
        <v>-324</v>
      </c>
      <c r="F47" s="345">
        <v>-62</v>
      </c>
      <c r="G47" s="345">
        <v>-24</v>
      </c>
      <c r="H47" s="345">
        <v>0</v>
      </c>
      <c r="I47" s="346">
        <v>-908</v>
      </c>
      <c r="K47" s="40" t="s">
        <v>44</v>
      </c>
      <c r="L47" s="38">
        <f t="shared" si="9"/>
        <v>49</v>
      </c>
      <c r="M47" s="38">
        <f t="shared" si="9"/>
        <v>81</v>
      </c>
      <c r="N47" s="38">
        <f t="shared" si="9"/>
        <v>-8</v>
      </c>
      <c r="O47" s="38">
        <f t="shared" si="9"/>
        <v>11</v>
      </c>
      <c r="P47" s="38">
        <f t="shared" si="9"/>
        <v>-2</v>
      </c>
      <c r="Q47" s="38">
        <f t="shared" si="9"/>
        <v>1</v>
      </c>
      <c r="R47" s="38">
        <f t="shared" si="9"/>
        <v>132</v>
      </c>
    </row>
    <row r="48" spans="2:18" ht="12.75">
      <c r="B48" s="39" t="s">
        <v>46</v>
      </c>
      <c r="C48" s="345">
        <v>-301</v>
      </c>
      <c r="D48" s="345">
        <v>-1207</v>
      </c>
      <c r="E48" s="345">
        <v>-249</v>
      </c>
      <c r="F48" s="345">
        <v>-43</v>
      </c>
      <c r="G48" s="345">
        <v>-33</v>
      </c>
      <c r="H48" s="345">
        <v>1021</v>
      </c>
      <c r="I48" s="346">
        <v>-812</v>
      </c>
      <c r="K48" s="39" t="s">
        <v>46</v>
      </c>
      <c r="L48" s="38">
        <f t="shared" si="9"/>
        <v>-182</v>
      </c>
      <c r="M48" s="38">
        <f t="shared" si="9"/>
        <v>-126</v>
      </c>
      <c r="N48" s="38">
        <f t="shared" si="9"/>
        <v>-9</v>
      </c>
      <c r="O48" s="38">
        <f t="shared" si="9"/>
        <v>-5</v>
      </c>
      <c r="P48" s="38">
        <f t="shared" si="9"/>
        <v>4</v>
      </c>
      <c r="Q48" s="38">
        <f t="shared" si="9"/>
        <v>74</v>
      </c>
      <c r="R48" s="38">
        <f t="shared" si="9"/>
        <v>-244</v>
      </c>
    </row>
    <row r="49" spans="2:18" ht="12.75">
      <c r="B49" s="39" t="s">
        <v>47</v>
      </c>
      <c r="C49" s="345">
        <v>107</v>
      </c>
      <c r="D49" s="345">
        <v>20</v>
      </c>
      <c r="E49" s="345">
        <v>51</v>
      </c>
      <c r="F49" s="345">
        <v>0</v>
      </c>
      <c r="G49" s="345">
        <v>0</v>
      </c>
      <c r="H49" s="345">
        <v>133</v>
      </c>
      <c r="I49" s="346">
        <v>311</v>
      </c>
      <c r="K49" s="39" t="s">
        <v>47</v>
      </c>
      <c r="L49" s="38">
        <f t="shared" si="9"/>
        <v>33</v>
      </c>
      <c r="M49" s="38">
        <f t="shared" si="9"/>
        <v>-10</v>
      </c>
      <c r="N49" s="38">
        <f t="shared" si="9"/>
        <v>12</v>
      </c>
      <c r="O49" s="38">
        <f t="shared" si="9"/>
        <v>0</v>
      </c>
      <c r="P49" s="38">
        <f t="shared" si="9"/>
        <v>0</v>
      </c>
      <c r="Q49" s="38">
        <f t="shared" si="9"/>
        <v>-6</v>
      </c>
      <c r="R49" s="38">
        <f t="shared" si="9"/>
        <v>29</v>
      </c>
    </row>
    <row r="50" spans="2:18" ht="12.75">
      <c r="B50" s="39" t="s">
        <v>48</v>
      </c>
      <c r="C50" s="345">
        <v>-469</v>
      </c>
      <c r="D50" s="345">
        <v>-412</v>
      </c>
      <c r="E50" s="345">
        <v>-12</v>
      </c>
      <c r="F50" s="345">
        <v>21</v>
      </c>
      <c r="G50" s="345">
        <v>-1</v>
      </c>
      <c r="H50" s="345">
        <v>5</v>
      </c>
      <c r="I50" s="346">
        <v>-868</v>
      </c>
      <c r="K50" s="39" t="s">
        <v>48</v>
      </c>
      <c r="L50" s="38">
        <f t="shared" si="9"/>
        <v>227</v>
      </c>
      <c r="M50" s="38">
        <f t="shared" si="9"/>
        <v>260</v>
      </c>
      <c r="N50" s="38">
        <f t="shared" si="9"/>
        <v>-137</v>
      </c>
      <c r="O50" s="38">
        <f t="shared" si="9"/>
        <v>-178</v>
      </c>
      <c r="P50" s="38">
        <f t="shared" si="9"/>
        <v>-30</v>
      </c>
      <c r="Q50" s="38">
        <f t="shared" si="9"/>
        <v>-13</v>
      </c>
      <c r="R50" s="38">
        <f t="shared" si="9"/>
        <v>129</v>
      </c>
    </row>
    <row r="51" spans="2:18" ht="12.75">
      <c r="B51" s="103" t="s">
        <v>137</v>
      </c>
      <c r="C51" s="347">
        <v>-1320</v>
      </c>
      <c r="D51" s="347">
        <v>-8873</v>
      </c>
      <c r="E51" s="347">
        <v>-863</v>
      </c>
      <c r="F51" s="347">
        <v>-432</v>
      </c>
      <c r="G51" s="347">
        <v>-84</v>
      </c>
      <c r="H51" s="347">
        <v>1858</v>
      </c>
      <c r="I51" s="348">
        <v>-9715</v>
      </c>
      <c r="K51" s="103" t="s">
        <v>137</v>
      </c>
      <c r="L51" s="107">
        <f t="shared" si="9"/>
        <v>164</v>
      </c>
      <c r="M51" s="107">
        <f t="shared" si="9"/>
        <v>888</v>
      </c>
      <c r="N51" s="107">
        <f t="shared" si="9"/>
        <v>-196</v>
      </c>
      <c r="O51" s="107">
        <f t="shared" si="9"/>
        <v>-226</v>
      </c>
      <c r="P51" s="107">
        <f t="shared" si="9"/>
        <v>-16</v>
      </c>
      <c r="Q51" s="107">
        <f t="shared" si="9"/>
        <v>-2</v>
      </c>
      <c r="R51" s="107">
        <f t="shared" si="9"/>
        <v>616</v>
      </c>
    </row>
    <row r="52" spans="2:18" ht="12.75">
      <c r="B52" s="102"/>
      <c r="C52" s="345"/>
      <c r="D52" s="345"/>
      <c r="E52" s="345"/>
      <c r="F52" s="345"/>
      <c r="G52" s="345"/>
      <c r="H52" s="345"/>
      <c r="I52" s="346"/>
      <c r="K52" s="102"/>
      <c r="L52" s="38"/>
      <c r="M52" s="38"/>
      <c r="N52" s="38"/>
      <c r="O52" s="38"/>
      <c r="P52" s="38"/>
      <c r="Q52" s="38"/>
      <c r="R52" s="45"/>
    </row>
    <row r="53" spans="2:18" ht="13.5" thickBot="1">
      <c r="B53" s="105" t="s">
        <v>50</v>
      </c>
      <c r="C53" s="349">
        <v>-177</v>
      </c>
      <c r="D53" s="349">
        <v>-251</v>
      </c>
      <c r="E53" s="349">
        <v>298</v>
      </c>
      <c r="F53" s="349">
        <v>185</v>
      </c>
      <c r="G53" s="349">
        <v>-10</v>
      </c>
      <c r="H53" s="349">
        <v>8</v>
      </c>
      <c r="I53" s="349">
        <v>54</v>
      </c>
      <c r="K53" s="105" t="s">
        <v>50</v>
      </c>
      <c r="L53" s="49">
        <f aca="true" t="shared" si="10" ref="L53:R53">C20-C53</f>
        <v>217</v>
      </c>
      <c r="M53" s="49">
        <f t="shared" si="10"/>
        <v>837</v>
      </c>
      <c r="N53" s="49">
        <f t="shared" si="10"/>
        <v>59</v>
      </c>
      <c r="O53" s="49">
        <f t="shared" si="10"/>
        <v>-87</v>
      </c>
      <c r="P53" s="49">
        <f t="shared" si="10"/>
        <v>-35</v>
      </c>
      <c r="Q53" s="49">
        <f t="shared" si="10"/>
        <v>2</v>
      </c>
      <c r="R53" s="49">
        <f t="shared" si="10"/>
        <v>992</v>
      </c>
    </row>
    <row r="54" spans="2:18" ht="13.5" thickTop="1">
      <c r="B54" s="102"/>
      <c r="C54" s="345"/>
      <c r="D54" s="345"/>
      <c r="E54" s="345"/>
      <c r="F54" s="345"/>
      <c r="G54" s="345"/>
      <c r="H54" s="345"/>
      <c r="I54" s="346"/>
      <c r="K54" s="102"/>
      <c r="L54" s="38"/>
      <c r="M54" s="38"/>
      <c r="N54" s="38"/>
      <c r="O54" s="38"/>
      <c r="P54" s="38"/>
      <c r="Q54" s="38"/>
      <c r="R54" s="38"/>
    </row>
    <row r="55" spans="2:18" ht="12.75">
      <c r="B55" s="102" t="s">
        <v>138</v>
      </c>
      <c r="C55" s="345">
        <v>-47</v>
      </c>
      <c r="D55" s="345">
        <v>11</v>
      </c>
      <c r="E55" s="345">
        <v>0</v>
      </c>
      <c r="F55" s="345">
        <v>-24</v>
      </c>
      <c r="G55" s="345">
        <v>-2</v>
      </c>
      <c r="H55" s="345">
        <v>-9</v>
      </c>
      <c r="I55" s="346">
        <v>-71</v>
      </c>
      <c r="K55" s="102" t="s">
        <v>138</v>
      </c>
      <c r="L55" s="38"/>
      <c r="M55" s="38"/>
      <c r="N55" s="38"/>
      <c r="O55" s="38"/>
      <c r="P55" s="38"/>
      <c r="Q55" s="38"/>
      <c r="R55" s="38">
        <f>I22-I55</f>
        <v>9</v>
      </c>
    </row>
    <row r="56" spans="2:18" ht="12.75">
      <c r="B56" s="102" t="s">
        <v>53</v>
      </c>
      <c r="C56" s="345"/>
      <c r="D56" s="345"/>
      <c r="E56" s="345"/>
      <c r="F56" s="345"/>
      <c r="G56" s="345"/>
      <c r="H56" s="345"/>
      <c r="I56" s="346"/>
      <c r="K56" s="102" t="s">
        <v>53</v>
      </c>
      <c r="L56" s="38"/>
      <c r="M56" s="38">
        <f>D23-D56</f>
        <v>0</v>
      </c>
      <c r="N56" s="38"/>
      <c r="O56" s="38"/>
      <c r="P56" s="38"/>
      <c r="Q56" s="38"/>
      <c r="R56" s="38">
        <f>I23-I56</f>
        <v>-14</v>
      </c>
    </row>
    <row r="57" spans="2:18" ht="12.75">
      <c r="B57" s="102"/>
      <c r="C57" s="345"/>
      <c r="D57" s="345"/>
      <c r="E57" s="345"/>
      <c r="F57" s="345"/>
      <c r="G57" s="345"/>
      <c r="H57" s="345"/>
      <c r="I57" s="346"/>
      <c r="K57" s="102"/>
      <c r="L57" s="38"/>
      <c r="M57" s="38"/>
      <c r="N57" s="38"/>
      <c r="O57" s="38"/>
      <c r="P57" s="38"/>
      <c r="Q57" s="38"/>
      <c r="R57" s="38"/>
    </row>
    <row r="58" spans="2:18" ht="12.75">
      <c r="B58" s="108" t="s">
        <v>54</v>
      </c>
      <c r="C58" s="347"/>
      <c r="D58" s="347"/>
      <c r="E58" s="347"/>
      <c r="F58" s="347"/>
      <c r="G58" s="347"/>
      <c r="H58" s="347"/>
      <c r="I58" s="348">
        <v>-17</v>
      </c>
      <c r="K58" s="108" t="s">
        <v>54</v>
      </c>
      <c r="L58" s="107"/>
      <c r="M58" s="107"/>
      <c r="N58" s="107"/>
      <c r="O58" s="107"/>
      <c r="P58" s="107"/>
      <c r="Q58" s="107"/>
      <c r="R58" s="34">
        <f>I25-I58</f>
        <v>988</v>
      </c>
    </row>
    <row r="59" spans="2:18" ht="12.75">
      <c r="B59" s="102"/>
      <c r="C59" s="345"/>
      <c r="D59" s="345"/>
      <c r="E59" s="345"/>
      <c r="F59" s="345"/>
      <c r="G59" s="345"/>
      <c r="H59" s="345"/>
      <c r="I59" s="346"/>
      <c r="K59" s="102"/>
      <c r="L59" s="38"/>
      <c r="M59" s="38"/>
      <c r="N59" s="38"/>
      <c r="O59" s="38"/>
      <c r="P59" s="38"/>
      <c r="Q59" s="38"/>
      <c r="R59" s="38"/>
    </row>
    <row r="60" spans="2:18" ht="12.75">
      <c r="B60" s="102" t="s">
        <v>55</v>
      </c>
      <c r="C60" s="345"/>
      <c r="D60" s="345"/>
      <c r="E60" s="345"/>
      <c r="F60" s="345"/>
      <c r="G60" s="345"/>
      <c r="H60" s="345"/>
      <c r="I60" s="346">
        <v>-4</v>
      </c>
      <c r="K60" s="102" t="s">
        <v>55</v>
      </c>
      <c r="L60" s="38"/>
      <c r="M60" s="38"/>
      <c r="N60" s="38"/>
      <c r="O60" s="38"/>
      <c r="P60" s="38"/>
      <c r="Q60" s="38"/>
      <c r="R60" s="38">
        <f>I27-I60</f>
        <v>-246</v>
      </c>
    </row>
    <row r="61" spans="2:18" ht="12.75">
      <c r="B61" s="102"/>
      <c r="C61" s="345"/>
      <c r="D61" s="345"/>
      <c r="E61" s="345"/>
      <c r="F61" s="345"/>
      <c r="G61" s="345"/>
      <c r="H61" s="345"/>
      <c r="I61" s="346"/>
      <c r="K61" s="102"/>
      <c r="L61" s="38"/>
      <c r="M61" s="38"/>
      <c r="N61" s="38"/>
      <c r="O61" s="38"/>
      <c r="P61" s="38"/>
      <c r="Q61" s="38"/>
      <c r="R61" s="38"/>
    </row>
    <row r="62" spans="2:18" ht="13.5" thickBot="1">
      <c r="B62" s="105" t="s">
        <v>139</v>
      </c>
      <c r="C62" s="350"/>
      <c r="D62" s="350"/>
      <c r="E62" s="350"/>
      <c r="F62" s="350"/>
      <c r="G62" s="350"/>
      <c r="H62" s="350"/>
      <c r="I62" s="349">
        <v>-21</v>
      </c>
      <c r="K62" s="105" t="s">
        <v>139</v>
      </c>
      <c r="L62" s="117"/>
      <c r="M62" s="117"/>
      <c r="N62" s="117"/>
      <c r="O62" s="117"/>
      <c r="P62" s="117"/>
      <c r="Q62" s="117"/>
      <c r="R62" s="49">
        <f>I29-I62</f>
        <v>742</v>
      </c>
    </row>
    <row r="63" spans="2:18" ht="13.5" thickTop="1">
      <c r="B63" s="112"/>
      <c r="C63" s="345"/>
      <c r="D63" s="345"/>
      <c r="E63" s="345"/>
      <c r="F63" s="345"/>
      <c r="G63" s="345"/>
      <c r="H63" s="345"/>
      <c r="I63" s="346"/>
      <c r="K63" s="112"/>
      <c r="L63" s="38"/>
      <c r="M63" s="38"/>
      <c r="N63" s="38"/>
      <c r="O63" s="38"/>
      <c r="P63" s="38"/>
      <c r="Q63" s="38"/>
      <c r="R63" s="45"/>
    </row>
    <row r="64" spans="2:18" ht="12.75">
      <c r="B64" s="112"/>
      <c r="C64" s="345"/>
      <c r="D64" s="345"/>
      <c r="E64" s="345"/>
      <c r="F64" s="345"/>
      <c r="G64" s="345"/>
      <c r="H64" s="345"/>
      <c r="I64" s="346"/>
      <c r="K64" s="112"/>
      <c r="L64" s="38"/>
      <c r="M64" s="38"/>
      <c r="N64" s="38"/>
      <c r="O64" s="38"/>
      <c r="P64" s="38"/>
      <c r="Q64" s="38"/>
      <c r="R64" s="45"/>
    </row>
    <row r="65" spans="2:18" ht="12.75">
      <c r="B65" s="112" t="s">
        <v>146</v>
      </c>
      <c r="C65" s="345"/>
      <c r="D65" s="345"/>
      <c r="E65" s="345"/>
      <c r="F65" s="345"/>
      <c r="G65" s="345"/>
      <c r="H65" s="345"/>
      <c r="I65" s="346"/>
      <c r="K65" s="112" t="s">
        <v>146</v>
      </c>
      <c r="L65" s="38"/>
      <c r="M65" s="38"/>
      <c r="N65" s="38"/>
      <c r="O65" s="38"/>
      <c r="P65" s="38"/>
      <c r="Q65" s="38"/>
      <c r="R65" s="38"/>
    </row>
    <row r="66" spans="2:18" ht="26.25" thickBot="1">
      <c r="B66" s="113" t="s">
        <v>147</v>
      </c>
      <c r="C66" s="350">
        <v>-344.073484461941</v>
      </c>
      <c r="D66" s="350">
        <v>-51.17630573040098</v>
      </c>
      <c r="E66" s="350">
        <v>-326.7467136529151</v>
      </c>
      <c r="F66" s="350">
        <v>-122.75141910726501</v>
      </c>
      <c r="G66" s="350">
        <v>-2.2881286832345005</v>
      </c>
      <c r="H66" s="350">
        <v>-16.43625173273393</v>
      </c>
      <c r="I66" s="349">
        <v>-863.4723033684907</v>
      </c>
      <c r="K66" s="113" t="s">
        <v>147</v>
      </c>
      <c r="L66" s="117">
        <f aca="true" t="shared" si="11" ref="L66:R67">C33-C66</f>
        <v>-40.92651553805899</v>
      </c>
      <c r="M66" s="117">
        <f t="shared" si="11"/>
        <v>11.176305730400983</v>
      </c>
      <c r="N66" s="117">
        <f t="shared" si="11"/>
        <v>4.746713652915105</v>
      </c>
      <c r="O66" s="117">
        <f t="shared" si="11"/>
        <v>30.751419107265008</v>
      </c>
      <c r="P66" s="117">
        <f t="shared" si="11"/>
        <v>-0.7118713167654995</v>
      </c>
      <c r="Q66" s="117">
        <f t="shared" si="11"/>
        <v>10.436251732733929</v>
      </c>
      <c r="R66" s="49">
        <f t="shared" si="11"/>
        <v>15.472303368490657</v>
      </c>
    </row>
    <row r="67" spans="2:18" ht="13.5" hidden="1" thickTop="1">
      <c r="B67" s="102" t="s">
        <v>148</v>
      </c>
      <c r="C67" s="36"/>
      <c r="D67" s="36"/>
      <c r="E67" s="36"/>
      <c r="F67" s="36"/>
      <c r="G67" s="36"/>
      <c r="H67" s="36"/>
      <c r="I67" s="43"/>
      <c r="K67" s="102" t="s">
        <v>148</v>
      </c>
      <c r="L67" s="38">
        <f t="shared" si="11"/>
        <v>0</v>
      </c>
      <c r="M67" s="38">
        <f t="shared" si="11"/>
        <v>0</v>
      </c>
      <c r="N67" s="38">
        <f t="shared" si="11"/>
        <v>0</v>
      </c>
      <c r="O67" s="38">
        <f t="shared" si="11"/>
        <v>0</v>
      </c>
      <c r="P67" s="38">
        <f t="shared" si="11"/>
        <v>0</v>
      </c>
      <c r="Q67" s="38">
        <f t="shared" si="11"/>
        <v>0</v>
      </c>
      <c r="R67" s="45">
        <f t="shared" si="11"/>
        <v>0</v>
      </c>
    </row>
    <row r="68" spans="2:18" ht="13.5" hidden="1" thickBot="1">
      <c r="B68" s="114" t="s">
        <v>149</v>
      </c>
      <c r="C68" s="115"/>
      <c r="D68" s="115"/>
      <c r="E68" s="115"/>
      <c r="F68" s="115"/>
      <c r="G68" s="115"/>
      <c r="H68" s="115"/>
      <c r="I68" s="144"/>
      <c r="K68" s="114" t="s">
        <v>149</v>
      </c>
      <c r="L68" s="118"/>
      <c r="M68" s="118"/>
      <c r="N68" s="118"/>
      <c r="O68" s="118"/>
      <c r="P68" s="118"/>
      <c r="Q68" s="118"/>
      <c r="R68" s="118">
        <f>I35-I68</f>
        <v>0</v>
      </c>
    </row>
    <row r="69" spans="2:9" ht="13.5" thickTop="1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3:9" ht="12.75">
      <c r="C71" s="16"/>
      <c r="D71" s="16"/>
      <c r="E71" s="16"/>
      <c r="F71" s="16"/>
      <c r="G71" s="16"/>
      <c r="H71" s="16"/>
      <c r="I71" s="16"/>
    </row>
    <row r="72" spans="3:9" ht="12.75">
      <c r="C72" s="16"/>
      <c r="D72" s="16"/>
      <c r="E72" s="16"/>
      <c r="F72" s="16"/>
      <c r="G72" s="16"/>
      <c r="H72" s="16"/>
      <c r="I72" s="16"/>
    </row>
  </sheetData>
  <sheetProtection/>
  <mergeCells count="3">
    <mergeCell ref="C2:I2"/>
    <mergeCell ref="L2:R2"/>
    <mergeCell ref="L38:R38"/>
  </mergeCells>
  <hyperlinks>
    <hyperlink ref="C4" location="PGNiG Q4 2015_EN.xls#'Segment_E&amp;P_quarterly_2013-15'!A1" display="Exploration and production"/>
    <hyperlink ref="D4" location="PGNiG Q4 2015_EN.xls#'Segment_T&amp;S_quarterly_2013-15'!A1" display="Trade and storage"/>
    <hyperlink ref="E4" location="PGNiG Q4 2015_EN.xls#'Segment_D_quarterly_2013-15'!A1" display="Distribution"/>
    <hyperlink ref="F4" location="PGNiG Q4 2015_EN.xls#'Segment_Gen_quarterly_2013-15'!A1" display="Genera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5" zoomScaleNormal="90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1.421875" style="177" customWidth="1"/>
    <col min="2" max="2" width="47.421875" style="177" bestFit="1" customWidth="1"/>
    <col min="3" max="9" width="13.8515625" style="177" customWidth="1"/>
    <col min="10" max="10" width="7.28125" style="177" customWidth="1"/>
    <col min="11" max="11" width="47.421875" style="177" bestFit="1" customWidth="1"/>
    <col min="12" max="18" width="13.8515625" style="177" customWidth="1"/>
    <col min="19" max="16384" width="9.140625" style="177" customWidth="1"/>
  </cols>
  <sheetData>
    <row r="1" spans="3:18" ht="12.75">
      <c r="C1" s="178"/>
      <c r="D1" s="178"/>
      <c r="E1" s="178"/>
      <c r="F1" s="178"/>
      <c r="G1" s="178"/>
      <c r="H1" s="178"/>
      <c r="I1" s="178"/>
      <c r="L1" s="178"/>
      <c r="M1" s="178"/>
      <c r="N1" s="178"/>
      <c r="O1" s="178"/>
      <c r="P1" s="178"/>
      <c r="Q1" s="178"/>
      <c r="R1" s="178"/>
    </row>
    <row r="2" spans="2:18" ht="12.75">
      <c r="B2" s="88" t="s">
        <v>124</v>
      </c>
      <c r="C2" s="446" t="s">
        <v>62</v>
      </c>
      <c r="D2" s="446"/>
      <c r="E2" s="446"/>
      <c r="F2" s="446"/>
      <c r="G2" s="446"/>
      <c r="H2" s="446"/>
      <c r="I2" s="446"/>
      <c r="J2" s="12"/>
      <c r="K2" s="88" t="s">
        <v>124</v>
      </c>
      <c r="L2" s="446" t="s">
        <v>0</v>
      </c>
      <c r="M2" s="446"/>
      <c r="N2" s="446"/>
      <c r="O2" s="446"/>
      <c r="P2" s="446"/>
      <c r="Q2" s="446"/>
      <c r="R2" s="446"/>
    </row>
    <row r="3" spans="2:11" s="178" customFormat="1" ht="12.75">
      <c r="B3" s="89"/>
      <c r="K3" s="89"/>
    </row>
    <row r="4" spans="2:18" ht="25.5">
      <c r="B4" s="166" t="s">
        <v>39</v>
      </c>
      <c r="C4" s="91" t="s">
        <v>125</v>
      </c>
      <c r="D4" s="91" t="s">
        <v>126</v>
      </c>
      <c r="E4" s="91" t="s">
        <v>127</v>
      </c>
      <c r="F4" s="91" t="s">
        <v>128</v>
      </c>
      <c r="G4" s="91" t="s">
        <v>129</v>
      </c>
      <c r="H4" s="91" t="s">
        <v>130</v>
      </c>
      <c r="I4" s="91" t="s">
        <v>131</v>
      </c>
      <c r="K4" s="92" t="s">
        <v>41</v>
      </c>
      <c r="L4" s="93" t="s">
        <v>125</v>
      </c>
      <c r="M4" s="93" t="s">
        <v>126</v>
      </c>
      <c r="N4" s="93" t="s">
        <v>127</v>
      </c>
      <c r="O4" s="93" t="s">
        <v>128</v>
      </c>
      <c r="P4" s="93" t="s">
        <v>129</v>
      </c>
      <c r="Q4" s="93" t="s">
        <v>130</v>
      </c>
      <c r="R4" s="93" t="s">
        <v>131</v>
      </c>
    </row>
    <row r="5" spans="2:18" ht="12.75">
      <c r="B5" s="94" t="s">
        <v>132</v>
      </c>
      <c r="C5" s="95"/>
      <c r="D5" s="95"/>
      <c r="E5" s="95"/>
      <c r="F5" s="95"/>
      <c r="G5" s="95"/>
      <c r="H5" s="95"/>
      <c r="I5" s="96"/>
      <c r="K5" s="94" t="s">
        <v>132</v>
      </c>
      <c r="L5" s="95"/>
      <c r="M5" s="95"/>
      <c r="N5" s="95"/>
      <c r="O5" s="95"/>
      <c r="P5" s="95"/>
      <c r="Q5" s="95"/>
      <c r="R5" s="96"/>
    </row>
    <row r="6" spans="2:18" ht="12.75">
      <c r="B6" s="97"/>
      <c r="C6" s="36"/>
      <c r="D6" s="36"/>
      <c r="E6" s="36"/>
      <c r="F6" s="36"/>
      <c r="G6" s="36"/>
      <c r="H6" s="36"/>
      <c r="I6" s="36"/>
      <c r="K6" s="97"/>
      <c r="L6" s="36"/>
      <c r="M6" s="36"/>
      <c r="N6" s="36"/>
      <c r="O6" s="36"/>
      <c r="P6" s="36"/>
      <c r="Q6" s="36"/>
      <c r="R6" s="36"/>
    </row>
    <row r="7" spans="2:18" ht="12.75">
      <c r="B7" s="97" t="s">
        <v>133</v>
      </c>
      <c r="C7" s="36">
        <v>1144</v>
      </c>
      <c r="D7" s="36">
        <v>7874</v>
      </c>
      <c r="E7" s="36">
        <v>37</v>
      </c>
      <c r="F7" s="36">
        <v>422</v>
      </c>
      <c r="G7" s="36">
        <v>60</v>
      </c>
      <c r="H7" s="36">
        <v>0</v>
      </c>
      <c r="I7" s="43">
        <v>9537</v>
      </c>
      <c r="K7" s="97" t="s">
        <v>133</v>
      </c>
      <c r="L7" s="179">
        <f aca="true" t="shared" si="0" ref="L7:P9">C7/C54-1</f>
        <v>0.1063829787234043</v>
      </c>
      <c r="M7" s="179">
        <f t="shared" si="0"/>
        <v>-0.07375602870250564</v>
      </c>
      <c r="N7" s="179">
        <f t="shared" si="0"/>
        <v>0.3214285714285714</v>
      </c>
      <c r="O7" s="179">
        <f t="shared" si="0"/>
        <v>-0.3258785942492013</v>
      </c>
      <c r="P7" s="179">
        <f t="shared" si="0"/>
        <v>0.30434782608695654</v>
      </c>
      <c r="Q7" s="179"/>
      <c r="R7" s="179">
        <f>I7/I54-1</f>
        <v>-0.06819736199316073</v>
      </c>
    </row>
    <row r="8" spans="2:18" ht="12.75">
      <c r="B8" s="97" t="s">
        <v>134</v>
      </c>
      <c r="C8" s="36">
        <v>473</v>
      </c>
      <c r="D8" s="36">
        <v>75</v>
      </c>
      <c r="E8" s="36">
        <v>1227</v>
      </c>
      <c r="F8" s="36">
        <v>229</v>
      </c>
      <c r="G8" s="36">
        <v>26</v>
      </c>
      <c r="H8" s="36">
        <v>-2030</v>
      </c>
      <c r="I8" s="43">
        <v>0</v>
      </c>
      <c r="K8" s="97" t="s">
        <v>134</v>
      </c>
      <c r="L8" s="179">
        <f t="shared" si="0"/>
        <v>0.43333333333333335</v>
      </c>
      <c r="M8" s="179">
        <f t="shared" si="0"/>
        <v>-0.038461538461538436</v>
      </c>
      <c r="N8" s="179">
        <f t="shared" si="0"/>
        <v>-0.11853448275862066</v>
      </c>
      <c r="O8" s="179">
        <f t="shared" si="0"/>
        <v>0.7218045112781954</v>
      </c>
      <c r="P8" s="179">
        <f t="shared" si="0"/>
        <v>0.040000000000000036</v>
      </c>
      <c r="Q8" s="179">
        <f>H8/H55-1</f>
        <v>0.036772216547497516</v>
      </c>
      <c r="R8" s="179"/>
    </row>
    <row r="9" spans="2:18" ht="12.75">
      <c r="B9" s="99" t="s">
        <v>135</v>
      </c>
      <c r="C9" s="100">
        <v>1617</v>
      </c>
      <c r="D9" s="100">
        <v>7949</v>
      </c>
      <c r="E9" s="100">
        <v>1264</v>
      </c>
      <c r="F9" s="100">
        <v>651</v>
      </c>
      <c r="G9" s="100">
        <v>86</v>
      </c>
      <c r="H9" s="100">
        <v>-2030</v>
      </c>
      <c r="I9" s="32">
        <v>9537</v>
      </c>
      <c r="K9" s="99" t="s">
        <v>135</v>
      </c>
      <c r="L9" s="180">
        <f t="shared" si="0"/>
        <v>0.185483870967742</v>
      </c>
      <c r="M9" s="180">
        <f t="shared" si="0"/>
        <v>-0.07343513229980181</v>
      </c>
      <c r="N9" s="180">
        <f t="shared" si="0"/>
        <v>-0.10985915492957743</v>
      </c>
      <c r="O9" s="180">
        <f t="shared" si="0"/>
        <v>-0.14229249011857703</v>
      </c>
      <c r="P9" s="180">
        <f t="shared" si="0"/>
        <v>0.21126760563380276</v>
      </c>
      <c r="Q9" s="180">
        <f>H9/H56-1</f>
        <v>0.036772216547497516</v>
      </c>
      <c r="R9" s="180">
        <f>I9/I56-1</f>
        <v>-0.06819736199316073</v>
      </c>
    </row>
    <row r="10" spans="2:18" ht="12.75">
      <c r="B10" s="97"/>
      <c r="C10" s="36"/>
      <c r="D10" s="36"/>
      <c r="E10" s="36"/>
      <c r="F10" s="36"/>
      <c r="G10" s="36"/>
      <c r="H10" s="36"/>
      <c r="I10" s="43"/>
      <c r="K10" s="97"/>
      <c r="L10" s="179"/>
      <c r="M10" s="179"/>
      <c r="N10" s="179"/>
      <c r="O10" s="179"/>
      <c r="P10" s="179"/>
      <c r="Q10" s="179"/>
      <c r="R10" s="179"/>
    </row>
    <row r="11" spans="2:18" ht="12.75">
      <c r="B11" s="102" t="s">
        <v>45</v>
      </c>
      <c r="C11" s="36">
        <v>-281</v>
      </c>
      <c r="D11" s="36">
        <v>-39</v>
      </c>
      <c r="E11" s="36">
        <v>-216</v>
      </c>
      <c r="F11" s="36">
        <v>-82</v>
      </c>
      <c r="G11" s="36">
        <v>-5</v>
      </c>
      <c r="H11" s="36">
        <v>0</v>
      </c>
      <c r="I11" s="43">
        <v>-623</v>
      </c>
      <c r="K11" s="102" t="s">
        <v>45</v>
      </c>
      <c r="L11" s="179">
        <f aca="true" t="shared" si="1" ref="L11:Q18">C11/C58-1</f>
        <v>0.48677248677248675</v>
      </c>
      <c r="M11" s="179">
        <f t="shared" si="1"/>
        <v>-0.11363636363636365</v>
      </c>
      <c r="N11" s="179">
        <f t="shared" si="1"/>
        <v>0.023696682464454888</v>
      </c>
      <c r="O11" s="179">
        <f t="shared" si="1"/>
        <v>-0.18000000000000005</v>
      </c>
      <c r="P11" s="179">
        <f t="shared" si="1"/>
        <v>0</v>
      </c>
      <c r="Q11" s="179"/>
      <c r="R11" s="179">
        <f aca="true" t="shared" si="2" ref="R11:R18">I11/I58-1</f>
        <v>0.13479052823315119</v>
      </c>
    </row>
    <row r="12" spans="2:18" ht="12.75">
      <c r="B12" s="102" t="s">
        <v>136</v>
      </c>
      <c r="C12" s="36">
        <v>-491</v>
      </c>
      <c r="D12" s="36">
        <v>-7721</v>
      </c>
      <c r="E12" s="36">
        <v>-639</v>
      </c>
      <c r="F12" s="36">
        <v>-435</v>
      </c>
      <c r="G12" s="36">
        <v>-97</v>
      </c>
      <c r="H12" s="36">
        <v>2027</v>
      </c>
      <c r="I12" s="43">
        <v>-7356</v>
      </c>
      <c r="K12" s="102" t="s">
        <v>136</v>
      </c>
      <c r="L12" s="179">
        <f t="shared" si="1"/>
        <v>0.08628318584070804</v>
      </c>
      <c r="M12" s="179">
        <f t="shared" si="1"/>
        <v>-0.09990673816740503</v>
      </c>
      <c r="N12" s="179">
        <f t="shared" si="1"/>
        <v>0.056198347107438096</v>
      </c>
      <c r="O12" s="179">
        <f t="shared" si="1"/>
        <v>-0.13346613545816732</v>
      </c>
      <c r="P12" s="179">
        <f t="shared" si="1"/>
        <v>0.15476190476190466</v>
      </c>
      <c r="Q12" s="179">
        <f t="shared" si="1"/>
        <v>0.033129459734964284</v>
      </c>
      <c r="R12" s="179">
        <f t="shared" si="2"/>
        <v>-0.10933527061387582</v>
      </c>
    </row>
    <row r="13" spans="2:18" ht="12.75">
      <c r="B13" s="39" t="s">
        <v>43</v>
      </c>
      <c r="C13" s="36">
        <v>-82</v>
      </c>
      <c r="D13" s="36">
        <v>-6011</v>
      </c>
      <c r="E13" s="36">
        <v>-214</v>
      </c>
      <c r="F13" s="36">
        <v>-353</v>
      </c>
      <c r="G13" s="36">
        <v>-20</v>
      </c>
      <c r="H13" s="36">
        <v>740</v>
      </c>
      <c r="I13" s="43">
        <v>-5940</v>
      </c>
      <c r="K13" s="39" t="s">
        <v>43</v>
      </c>
      <c r="L13" s="179">
        <f t="shared" si="1"/>
        <v>-0.12765957446808507</v>
      </c>
      <c r="M13" s="179">
        <f t="shared" si="1"/>
        <v>-0.1287143064212205</v>
      </c>
      <c r="N13" s="179">
        <f t="shared" si="1"/>
        <v>1.6749999999999998</v>
      </c>
      <c r="O13" s="179">
        <f t="shared" si="1"/>
        <v>-0.14939759036144573</v>
      </c>
      <c r="P13" s="179">
        <f t="shared" si="1"/>
        <v>0</v>
      </c>
      <c r="Q13" s="179">
        <f t="shared" si="1"/>
        <v>0.4258188824662814</v>
      </c>
      <c r="R13" s="179">
        <f t="shared" si="2"/>
        <v>-0.1500930032908857</v>
      </c>
    </row>
    <row r="14" spans="2:18" ht="12.75">
      <c r="B14" s="40" t="s">
        <v>44</v>
      </c>
      <c r="C14" s="36">
        <v>-257</v>
      </c>
      <c r="D14" s="36">
        <v>-107</v>
      </c>
      <c r="E14" s="36">
        <v>-252</v>
      </c>
      <c r="F14" s="36">
        <v>-35</v>
      </c>
      <c r="G14" s="36">
        <v>-35</v>
      </c>
      <c r="H14" s="36">
        <v>0</v>
      </c>
      <c r="I14" s="43">
        <v>-686</v>
      </c>
      <c r="K14" s="40" t="s">
        <v>44</v>
      </c>
      <c r="L14" s="179">
        <f t="shared" si="1"/>
        <v>0.04048582995951411</v>
      </c>
      <c r="M14" s="179">
        <f t="shared" si="1"/>
        <v>0.15053763440860224</v>
      </c>
      <c r="N14" s="179">
        <f t="shared" si="1"/>
        <v>-0.03816793893129766</v>
      </c>
      <c r="O14" s="179">
        <f t="shared" si="1"/>
        <v>0.02941176470588225</v>
      </c>
      <c r="P14" s="179">
        <f t="shared" si="1"/>
        <v>0</v>
      </c>
      <c r="Q14" s="179" t="e">
        <f t="shared" si="1"/>
        <v>#DIV/0!</v>
      </c>
      <c r="R14" s="179">
        <f t="shared" si="2"/>
        <v>0.02235469448584193</v>
      </c>
    </row>
    <row r="15" spans="2:18" ht="12.75">
      <c r="B15" s="39" t="s">
        <v>46</v>
      </c>
      <c r="C15" s="36">
        <v>-207</v>
      </c>
      <c r="D15" s="36">
        <v>-1398</v>
      </c>
      <c r="E15" s="36">
        <v>-164</v>
      </c>
      <c r="F15" s="36">
        <v>-24</v>
      </c>
      <c r="G15" s="36">
        <v>-37</v>
      </c>
      <c r="H15" s="36">
        <v>1245</v>
      </c>
      <c r="I15" s="43">
        <v>-585</v>
      </c>
      <c r="K15" s="39" t="s">
        <v>46</v>
      </c>
      <c r="L15" s="179">
        <f t="shared" si="1"/>
        <v>0.09523809523809534</v>
      </c>
      <c r="M15" s="179">
        <f t="shared" si="1"/>
        <v>-0.0968992248062015</v>
      </c>
      <c r="N15" s="179">
        <f t="shared" si="1"/>
        <v>-0.2931034482758621</v>
      </c>
      <c r="O15" s="179">
        <f t="shared" si="1"/>
        <v>-0.22580645161290325</v>
      </c>
      <c r="P15" s="179">
        <f t="shared" si="1"/>
        <v>0.19354838709677424</v>
      </c>
      <c r="Q15" s="179">
        <f t="shared" si="1"/>
        <v>-0.11387900355871883</v>
      </c>
      <c r="R15" s="179">
        <f t="shared" si="2"/>
        <v>-0.06549520766773165</v>
      </c>
    </row>
    <row r="16" spans="2:18" ht="12.75">
      <c r="B16" s="39" t="s">
        <v>47</v>
      </c>
      <c r="C16" s="36">
        <v>113</v>
      </c>
      <c r="D16" s="36">
        <v>9</v>
      </c>
      <c r="E16" s="36">
        <v>26</v>
      </c>
      <c r="F16" s="36">
        <v>0</v>
      </c>
      <c r="G16" s="36">
        <v>0</v>
      </c>
      <c r="H16" s="36">
        <v>42</v>
      </c>
      <c r="I16" s="43">
        <v>190</v>
      </c>
      <c r="K16" s="39" t="s">
        <v>47</v>
      </c>
      <c r="L16" s="179">
        <f t="shared" si="1"/>
        <v>-0.0423728813559322</v>
      </c>
      <c r="M16" s="179">
        <f t="shared" si="1"/>
        <v>-0.3076923076923077</v>
      </c>
      <c r="N16" s="179">
        <f t="shared" si="1"/>
        <v>0</v>
      </c>
      <c r="O16" s="179" t="e">
        <f t="shared" si="1"/>
        <v>#DIV/0!</v>
      </c>
      <c r="P16" s="179" t="e">
        <f t="shared" si="1"/>
        <v>#DIV/0!</v>
      </c>
      <c r="Q16" s="179">
        <f t="shared" si="1"/>
        <v>0.050000000000000044</v>
      </c>
      <c r="R16" s="179">
        <f t="shared" si="2"/>
        <v>-0.035532994923857864</v>
      </c>
    </row>
    <row r="17" spans="2:18" ht="12.75">
      <c r="B17" s="39" t="s">
        <v>48</v>
      </c>
      <c r="C17" s="36">
        <v>-58</v>
      </c>
      <c r="D17" s="36">
        <v>-214</v>
      </c>
      <c r="E17" s="36">
        <v>-35</v>
      </c>
      <c r="F17" s="36">
        <v>-23</v>
      </c>
      <c r="G17" s="36">
        <v>-5</v>
      </c>
      <c r="H17" s="36">
        <v>0</v>
      </c>
      <c r="I17" s="43">
        <v>-335</v>
      </c>
      <c r="K17" s="39" t="s">
        <v>48</v>
      </c>
      <c r="L17" s="179">
        <f t="shared" si="1"/>
        <v>0.44999999999999996</v>
      </c>
      <c r="M17" s="179">
        <f t="shared" si="1"/>
        <v>3.196078431372549</v>
      </c>
      <c r="N17" s="179">
        <f t="shared" si="1"/>
        <v>-0.38596491228070173</v>
      </c>
      <c r="O17" s="179">
        <f t="shared" si="1"/>
        <v>0.045454545454545414</v>
      </c>
      <c r="P17" s="179">
        <f t="shared" si="1"/>
        <v>-3.5</v>
      </c>
      <c r="Q17" s="179">
        <f t="shared" si="1"/>
        <v>-1</v>
      </c>
      <c r="R17" s="179">
        <f t="shared" si="2"/>
        <v>0.9705882352941178</v>
      </c>
    </row>
    <row r="18" spans="2:18" ht="12.75">
      <c r="B18" s="103" t="s">
        <v>137</v>
      </c>
      <c r="C18" s="100">
        <v>-772</v>
      </c>
      <c r="D18" s="100">
        <v>-7760</v>
      </c>
      <c r="E18" s="100">
        <v>-855</v>
      </c>
      <c r="F18" s="100">
        <v>-517</v>
      </c>
      <c r="G18" s="100">
        <v>-102</v>
      </c>
      <c r="H18" s="100">
        <v>2027</v>
      </c>
      <c r="I18" s="32">
        <v>-7979</v>
      </c>
      <c r="K18" s="103" t="s">
        <v>137</v>
      </c>
      <c r="L18" s="180">
        <f t="shared" si="1"/>
        <v>0.20436817472698898</v>
      </c>
      <c r="M18" s="180">
        <f t="shared" si="1"/>
        <v>-0.09997680352586402</v>
      </c>
      <c r="N18" s="180">
        <f t="shared" si="1"/>
        <v>0.047794117647058876</v>
      </c>
      <c r="O18" s="180">
        <f t="shared" si="1"/>
        <v>-0.14119601328903653</v>
      </c>
      <c r="P18" s="180">
        <f t="shared" si="1"/>
        <v>0.146067415730337</v>
      </c>
      <c r="Q18" s="180">
        <f t="shared" si="1"/>
        <v>0.033129459734964284</v>
      </c>
      <c r="R18" s="180">
        <f t="shared" si="2"/>
        <v>-0.09411898274296093</v>
      </c>
    </row>
    <row r="19" spans="2:18" ht="12.75">
      <c r="B19" s="102"/>
      <c r="C19" s="36"/>
      <c r="D19" s="36"/>
      <c r="E19" s="36"/>
      <c r="F19" s="36"/>
      <c r="G19" s="36"/>
      <c r="H19" s="36"/>
      <c r="I19" s="43"/>
      <c r="K19" s="102"/>
      <c r="L19" s="179"/>
      <c r="M19" s="179"/>
      <c r="N19" s="179"/>
      <c r="O19" s="179"/>
      <c r="P19" s="179"/>
      <c r="Q19" s="179"/>
      <c r="R19" s="181"/>
    </row>
    <row r="20" spans="2:18" ht="13.5" thickBot="1">
      <c r="B20" s="105" t="s">
        <v>50</v>
      </c>
      <c r="C20" s="47">
        <v>845</v>
      </c>
      <c r="D20" s="47">
        <v>189</v>
      </c>
      <c r="E20" s="47">
        <v>409</v>
      </c>
      <c r="F20" s="47">
        <v>134</v>
      </c>
      <c r="G20" s="47">
        <v>-16</v>
      </c>
      <c r="H20" s="47">
        <v>-3</v>
      </c>
      <c r="I20" s="47">
        <v>1558</v>
      </c>
      <c r="K20" s="105" t="s">
        <v>50</v>
      </c>
      <c r="L20" s="182">
        <f aca="true" t="shared" si="3" ref="L20:R20">C20/C67-1</f>
        <v>0.16874135546334723</v>
      </c>
      <c r="M20" s="182">
        <f t="shared" si="3"/>
        <v>-5.395348837209302</v>
      </c>
      <c r="N20" s="182">
        <f t="shared" si="3"/>
        <v>-0.32284768211920534</v>
      </c>
      <c r="O20" s="182">
        <f t="shared" si="3"/>
        <v>-0.14649681528662417</v>
      </c>
      <c r="P20" s="182">
        <f t="shared" si="3"/>
        <v>-0.11111111111111116</v>
      </c>
      <c r="Q20" s="182">
        <f t="shared" si="3"/>
        <v>-1.75</v>
      </c>
      <c r="R20" s="182">
        <f t="shared" si="3"/>
        <v>0.0918009810791871</v>
      </c>
    </row>
    <row r="21" spans="2:18" ht="13.5" thickTop="1">
      <c r="B21" s="102"/>
      <c r="C21" s="36"/>
      <c r="D21" s="36"/>
      <c r="E21" s="36"/>
      <c r="F21" s="36"/>
      <c r="G21" s="36"/>
      <c r="H21" s="36"/>
      <c r="I21" s="43"/>
      <c r="K21" s="102"/>
      <c r="L21" s="179"/>
      <c r="M21" s="179"/>
      <c r="N21" s="179"/>
      <c r="O21" s="179"/>
      <c r="P21" s="179"/>
      <c r="Q21" s="179"/>
      <c r="R21" s="179"/>
    </row>
    <row r="22" spans="2:18" ht="12.75">
      <c r="B22" s="102" t="s">
        <v>138</v>
      </c>
      <c r="C22" s="36"/>
      <c r="D22" s="36"/>
      <c r="E22" s="36"/>
      <c r="F22" s="36"/>
      <c r="G22" s="36"/>
      <c r="H22" s="36"/>
      <c r="I22" s="43">
        <v>-31</v>
      </c>
      <c r="K22" s="102" t="s">
        <v>138</v>
      </c>
      <c r="L22" s="179"/>
      <c r="M22" s="179"/>
      <c r="N22" s="179"/>
      <c r="O22" s="179"/>
      <c r="P22" s="179"/>
      <c r="Q22" s="179"/>
      <c r="R22" s="179">
        <f>I22/I69-1</f>
        <v>-0.7891156462585034</v>
      </c>
    </row>
    <row r="23" spans="2:18" ht="12.75">
      <c r="B23" s="102" t="s">
        <v>53</v>
      </c>
      <c r="C23" s="36"/>
      <c r="D23" s="36">
        <v>-7</v>
      </c>
      <c r="E23" s="36"/>
      <c r="F23" s="36"/>
      <c r="G23" s="36"/>
      <c r="H23" s="36"/>
      <c r="I23" s="43">
        <v>-7</v>
      </c>
      <c r="K23" s="102" t="s">
        <v>53</v>
      </c>
      <c r="L23" s="179"/>
      <c r="M23" s="179" t="e">
        <f>D23/D70-1</f>
        <v>#DIV/0!</v>
      </c>
      <c r="N23" s="179"/>
      <c r="O23" s="179"/>
      <c r="P23" s="179"/>
      <c r="Q23" s="179"/>
      <c r="R23" s="179" t="e">
        <f>I23/I70-1</f>
        <v>#DIV/0!</v>
      </c>
    </row>
    <row r="24" spans="2:18" ht="12.75">
      <c r="B24" s="102"/>
      <c r="C24" s="36"/>
      <c r="D24" s="36"/>
      <c r="E24" s="36"/>
      <c r="F24" s="36"/>
      <c r="G24" s="36"/>
      <c r="H24" s="36"/>
      <c r="I24" s="43"/>
      <c r="K24" s="102"/>
      <c r="L24" s="179"/>
      <c r="M24" s="179"/>
      <c r="N24" s="179"/>
      <c r="O24" s="179"/>
      <c r="P24" s="179"/>
      <c r="Q24" s="179"/>
      <c r="R24" s="179"/>
    </row>
    <row r="25" spans="2:18" ht="12.75">
      <c r="B25" s="108" t="s">
        <v>54</v>
      </c>
      <c r="C25" s="100"/>
      <c r="D25" s="100"/>
      <c r="E25" s="100"/>
      <c r="F25" s="100"/>
      <c r="G25" s="100"/>
      <c r="H25" s="100"/>
      <c r="I25" s="32">
        <v>1520</v>
      </c>
      <c r="K25" s="108" t="s">
        <v>54</v>
      </c>
      <c r="L25" s="180"/>
      <c r="M25" s="180"/>
      <c r="N25" s="180"/>
      <c r="O25" s="180"/>
      <c r="P25" s="180"/>
      <c r="Q25" s="180"/>
      <c r="R25" s="183">
        <f>I25/I72-1</f>
        <v>0.1875</v>
      </c>
    </row>
    <row r="26" spans="2:18" ht="12.75">
      <c r="B26" s="102"/>
      <c r="C26" s="36"/>
      <c r="D26" s="36"/>
      <c r="E26" s="36"/>
      <c r="F26" s="36"/>
      <c r="G26" s="36"/>
      <c r="H26" s="36"/>
      <c r="I26" s="43"/>
      <c r="K26" s="102"/>
      <c r="L26" s="179"/>
      <c r="M26" s="179"/>
      <c r="N26" s="179"/>
      <c r="O26" s="179"/>
      <c r="P26" s="179"/>
      <c r="Q26" s="179"/>
      <c r="R26" s="179"/>
    </row>
    <row r="27" spans="2:18" ht="12.75">
      <c r="B27" s="102" t="s">
        <v>55</v>
      </c>
      <c r="C27" s="36"/>
      <c r="D27" s="36"/>
      <c r="E27" s="36"/>
      <c r="F27" s="36"/>
      <c r="G27" s="36"/>
      <c r="H27" s="36"/>
      <c r="I27" s="43">
        <v>-340</v>
      </c>
      <c r="K27" s="102" t="s">
        <v>55</v>
      </c>
      <c r="L27" s="179"/>
      <c r="M27" s="179"/>
      <c r="N27" s="179"/>
      <c r="O27" s="179"/>
      <c r="P27" s="179"/>
      <c r="Q27" s="179"/>
      <c r="R27" s="179">
        <f>I27/I74-1</f>
        <v>0.6504854368932038</v>
      </c>
    </row>
    <row r="28" spans="2:18" ht="12.75">
      <c r="B28" s="102"/>
      <c r="C28" s="36"/>
      <c r="D28" s="36"/>
      <c r="E28" s="36"/>
      <c r="F28" s="36"/>
      <c r="G28" s="36"/>
      <c r="H28" s="36"/>
      <c r="I28" s="43"/>
      <c r="K28" s="102"/>
      <c r="L28" s="179"/>
      <c r="M28" s="179"/>
      <c r="N28" s="179"/>
      <c r="O28" s="179"/>
      <c r="P28" s="179"/>
      <c r="Q28" s="179"/>
      <c r="R28" s="179"/>
    </row>
    <row r="29" spans="2:18" ht="13.5" thickBot="1">
      <c r="B29" s="105" t="s">
        <v>139</v>
      </c>
      <c r="C29" s="110"/>
      <c r="D29" s="110"/>
      <c r="E29" s="110"/>
      <c r="F29" s="110"/>
      <c r="G29" s="110"/>
      <c r="H29" s="110"/>
      <c r="I29" s="47">
        <v>1180</v>
      </c>
      <c r="K29" s="105" t="s">
        <v>139</v>
      </c>
      <c r="L29" s="184"/>
      <c r="M29" s="184"/>
      <c r="N29" s="184"/>
      <c r="O29" s="184"/>
      <c r="P29" s="184"/>
      <c r="Q29" s="184"/>
      <c r="R29" s="182">
        <f>I29/I76-1</f>
        <v>0.09869646182495351</v>
      </c>
    </row>
    <row r="30" spans="2:18" ht="13.5" thickTop="1">
      <c r="B30" s="102"/>
      <c r="C30" s="36"/>
      <c r="D30" s="36"/>
      <c r="E30" s="36"/>
      <c r="F30" s="36"/>
      <c r="G30" s="36"/>
      <c r="H30" s="36"/>
      <c r="I30" s="43"/>
      <c r="K30" s="102"/>
      <c r="L30" s="179"/>
      <c r="M30" s="179"/>
      <c r="N30" s="179"/>
      <c r="O30" s="179"/>
      <c r="P30" s="179"/>
      <c r="Q30" s="179"/>
      <c r="R30" s="179"/>
    </row>
    <row r="31" spans="2:18" ht="12.75">
      <c r="B31" s="112" t="s">
        <v>140</v>
      </c>
      <c r="C31" s="36"/>
      <c r="D31" s="36"/>
      <c r="E31" s="36"/>
      <c r="F31" s="36"/>
      <c r="G31" s="36"/>
      <c r="H31" s="36"/>
      <c r="I31" s="43"/>
      <c r="K31" s="112" t="s">
        <v>140</v>
      </c>
      <c r="L31" s="179"/>
      <c r="M31" s="179"/>
      <c r="N31" s="179"/>
      <c r="O31" s="179"/>
      <c r="P31" s="179"/>
      <c r="Q31" s="179"/>
      <c r="R31" s="179"/>
    </row>
    <row r="32" spans="2:18" ht="12.75">
      <c r="B32" s="102" t="s">
        <v>141</v>
      </c>
      <c r="C32" s="36">
        <v>15458</v>
      </c>
      <c r="D32" s="36">
        <v>16746</v>
      </c>
      <c r="E32" s="36">
        <v>14210</v>
      </c>
      <c r="F32" s="36">
        <v>3989</v>
      </c>
      <c r="G32" s="36">
        <v>374</v>
      </c>
      <c r="H32" s="36">
        <v>-5950</v>
      </c>
      <c r="I32" s="43">
        <v>44827</v>
      </c>
      <c r="K32" s="102" t="s">
        <v>141</v>
      </c>
      <c r="L32" s="179">
        <f aca="true" t="shared" si="4" ref="L32:R32">C32/C79-1</f>
        <v>-0.07663819365629299</v>
      </c>
      <c r="M32" s="179">
        <f t="shared" si="4"/>
        <v>-0.0892478381465166</v>
      </c>
      <c r="N32" s="179">
        <f t="shared" si="4"/>
        <v>0.01275746561185942</v>
      </c>
      <c r="O32" s="179">
        <f t="shared" si="4"/>
        <v>-0.05339345040341714</v>
      </c>
      <c r="P32" s="179">
        <f t="shared" si="4"/>
        <v>-0.02857142857142858</v>
      </c>
      <c r="Q32" s="179">
        <f t="shared" si="4"/>
        <v>-0.19278252611585944</v>
      </c>
      <c r="R32" s="179">
        <f t="shared" si="4"/>
        <v>-0.033630111884795255</v>
      </c>
    </row>
    <row r="33" spans="2:18" ht="12.75">
      <c r="B33" s="102" t="s">
        <v>142</v>
      </c>
      <c r="C33" s="36"/>
      <c r="D33" s="36">
        <v>721</v>
      </c>
      <c r="E33" s="36"/>
      <c r="F33" s="36"/>
      <c r="G33" s="36"/>
      <c r="H33" s="36"/>
      <c r="I33" s="43">
        <v>721</v>
      </c>
      <c r="K33" s="102" t="s">
        <v>142</v>
      </c>
      <c r="L33" s="179"/>
      <c r="M33" s="179">
        <f>D33/D80-1</f>
        <v>-0.06485084306095978</v>
      </c>
      <c r="N33" s="179"/>
      <c r="O33" s="179"/>
      <c r="P33" s="179"/>
      <c r="Q33" s="179"/>
      <c r="R33" s="179">
        <f>I33/I80-1</f>
        <v>-0.06485084306095978</v>
      </c>
    </row>
    <row r="34" spans="2:18" ht="12.75">
      <c r="B34" s="102" t="s">
        <v>143</v>
      </c>
      <c r="C34" s="36"/>
      <c r="D34" s="36"/>
      <c r="E34" s="36"/>
      <c r="F34" s="36"/>
      <c r="G34" s="36"/>
      <c r="H34" s="36"/>
      <c r="I34" s="43">
        <v>251</v>
      </c>
      <c r="K34" s="102" t="s">
        <v>143</v>
      </c>
      <c r="L34" s="179"/>
      <c r="M34" s="179"/>
      <c r="N34" s="179"/>
      <c r="O34" s="179"/>
      <c r="P34" s="179"/>
      <c r="Q34" s="179"/>
      <c r="R34" s="179">
        <f>I34/I81-1</f>
        <v>0.10087719298245612</v>
      </c>
    </row>
    <row r="35" spans="2:18" ht="12.75">
      <c r="B35" s="102" t="s">
        <v>69</v>
      </c>
      <c r="C35" s="36"/>
      <c r="D35" s="36"/>
      <c r="E35" s="36"/>
      <c r="F35" s="36"/>
      <c r="G35" s="36"/>
      <c r="H35" s="36"/>
      <c r="I35" s="43">
        <v>989</v>
      </c>
      <c r="K35" s="102" t="s">
        <v>69</v>
      </c>
      <c r="L35" s="179"/>
      <c r="M35" s="179"/>
      <c r="N35" s="179"/>
      <c r="O35" s="179"/>
      <c r="P35" s="179"/>
      <c r="Q35" s="179"/>
      <c r="R35" s="179">
        <f>I35/I82-1</f>
        <v>-0.21069433359936152</v>
      </c>
    </row>
    <row r="36" spans="2:18" ht="12.75">
      <c r="B36" s="102"/>
      <c r="C36" s="36"/>
      <c r="D36" s="36"/>
      <c r="E36" s="36"/>
      <c r="F36" s="36"/>
      <c r="G36" s="36"/>
      <c r="H36" s="36"/>
      <c r="I36" s="43"/>
      <c r="K36" s="102"/>
      <c r="L36" s="179"/>
      <c r="M36" s="179"/>
      <c r="N36" s="179"/>
      <c r="O36" s="179"/>
      <c r="P36" s="179"/>
      <c r="Q36" s="179"/>
      <c r="R36" s="179"/>
    </row>
    <row r="37" spans="2:18" ht="13.5" thickBot="1">
      <c r="B37" s="105" t="s">
        <v>78</v>
      </c>
      <c r="C37" s="47"/>
      <c r="D37" s="47"/>
      <c r="E37" s="47"/>
      <c r="F37" s="47"/>
      <c r="G37" s="47"/>
      <c r="H37" s="47"/>
      <c r="I37" s="47">
        <v>46788</v>
      </c>
      <c r="K37" s="105" t="s">
        <v>78</v>
      </c>
      <c r="L37" s="182"/>
      <c r="M37" s="182"/>
      <c r="N37" s="182"/>
      <c r="O37" s="182"/>
      <c r="P37" s="182"/>
      <c r="Q37" s="182"/>
      <c r="R37" s="182">
        <f>I37/I84-1</f>
        <v>-0.038055881083081444</v>
      </c>
    </row>
    <row r="38" spans="2:18" ht="13.5" thickTop="1">
      <c r="B38" s="102"/>
      <c r="C38" s="36"/>
      <c r="D38" s="36"/>
      <c r="E38" s="36"/>
      <c r="F38" s="36"/>
      <c r="G38" s="36"/>
      <c r="H38" s="36"/>
      <c r="I38" s="43"/>
      <c r="K38" s="102"/>
      <c r="L38" s="179"/>
      <c r="M38" s="179"/>
      <c r="N38" s="179"/>
      <c r="O38" s="179"/>
      <c r="P38" s="179"/>
      <c r="Q38" s="179"/>
      <c r="R38" s="179"/>
    </row>
    <row r="39" spans="2:18" ht="12.75">
      <c r="B39" s="102" t="s">
        <v>85</v>
      </c>
      <c r="C39" s="36"/>
      <c r="D39" s="36"/>
      <c r="E39" s="36"/>
      <c r="F39" s="36"/>
      <c r="G39" s="36"/>
      <c r="H39" s="36"/>
      <c r="I39" s="43">
        <v>29496</v>
      </c>
      <c r="K39" s="102" t="s">
        <v>85</v>
      </c>
      <c r="L39" s="179"/>
      <c r="M39" s="179"/>
      <c r="N39" s="179"/>
      <c r="O39" s="179"/>
      <c r="P39" s="179"/>
      <c r="Q39" s="179"/>
      <c r="R39" s="179">
        <f>I39/I86-1</f>
        <v>0.03818943367005745</v>
      </c>
    </row>
    <row r="40" spans="2:18" ht="12.75">
      <c r="B40" s="102" t="s">
        <v>144</v>
      </c>
      <c r="C40" s="36">
        <v>4994</v>
      </c>
      <c r="D40" s="36">
        <v>4410</v>
      </c>
      <c r="E40" s="36">
        <v>2690</v>
      </c>
      <c r="F40" s="36">
        <v>1940</v>
      </c>
      <c r="G40" s="36">
        <v>169</v>
      </c>
      <c r="H40" s="36">
        <v>-5634</v>
      </c>
      <c r="I40" s="43">
        <v>8569</v>
      </c>
      <c r="K40" s="102" t="s">
        <v>144</v>
      </c>
      <c r="L40" s="179">
        <f aca="true" t="shared" si="5" ref="L40:Q40">C40/C87-1</f>
        <v>-0.17699406723796973</v>
      </c>
      <c r="M40" s="179">
        <f t="shared" si="5"/>
        <v>-0.19452054794520546</v>
      </c>
      <c r="N40" s="179">
        <f t="shared" si="5"/>
        <v>0.015861027190332333</v>
      </c>
      <c r="O40" s="179">
        <f t="shared" si="5"/>
        <v>-0.0005151983513652647</v>
      </c>
      <c r="P40" s="179">
        <f t="shared" si="5"/>
        <v>0.4695652173913043</v>
      </c>
      <c r="Q40" s="179">
        <f t="shared" si="5"/>
        <v>-0.19051724137931036</v>
      </c>
      <c r="R40" s="179">
        <f>I40/I87-1</f>
        <v>-0.07731237213308928</v>
      </c>
    </row>
    <row r="41" spans="2:18" ht="12.75">
      <c r="B41" s="102" t="s">
        <v>145</v>
      </c>
      <c r="C41" s="36"/>
      <c r="D41" s="36"/>
      <c r="E41" s="36"/>
      <c r="F41" s="36"/>
      <c r="G41" s="36"/>
      <c r="H41" s="36"/>
      <c r="I41" s="43">
        <v>6731</v>
      </c>
      <c r="K41" s="102" t="s">
        <v>145</v>
      </c>
      <c r="L41" s="179"/>
      <c r="M41" s="179"/>
      <c r="N41" s="179"/>
      <c r="O41" s="179"/>
      <c r="P41" s="179"/>
      <c r="Q41" s="179"/>
      <c r="R41" s="179">
        <f>I41/I88-1</f>
        <v>-0.24843680214381425</v>
      </c>
    </row>
    <row r="42" spans="2:18" ht="12.75">
      <c r="B42" s="102" t="s">
        <v>89</v>
      </c>
      <c r="C42" s="36"/>
      <c r="D42" s="36"/>
      <c r="E42" s="36"/>
      <c r="F42" s="36"/>
      <c r="G42" s="36"/>
      <c r="H42" s="36"/>
      <c r="I42" s="43">
        <v>1992</v>
      </c>
      <c r="K42" s="102" t="s">
        <v>89</v>
      </c>
      <c r="L42" s="179"/>
      <c r="M42" s="179"/>
      <c r="N42" s="179"/>
      <c r="O42" s="179"/>
      <c r="P42" s="179"/>
      <c r="Q42" s="179"/>
      <c r="R42" s="179">
        <f>I42/I89-1</f>
        <v>0.0035264483627204246</v>
      </c>
    </row>
    <row r="43" spans="2:18" ht="12.75">
      <c r="B43" s="102"/>
      <c r="C43" s="36"/>
      <c r="D43" s="36"/>
      <c r="E43" s="36"/>
      <c r="F43" s="36"/>
      <c r="G43" s="36"/>
      <c r="H43" s="36"/>
      <c r="I43" s="43"/>
      <c r="K43" s="102"/>
      <c r="L43" s="179"/>
      <c r="M43" s="179"/>
      <c r="N43" s="179"/>
      <c r="O43" s="179"/>
      <c r="P43" s="179"/>
      <c r="Q43" s="179"/>
      <c r="R43" s="179"/>
    </row>
    <row r="44" spans="2:18" ht="13.5" thickBot="1">
      <c r="B44" s="105" t="s">
        <v>96</v>
      </c>
      <c r="C44" s="47"/>
      <c r="D44" s="47"/>
      <c r="E44" s="47"/>
      <c r="F44" s="47"/>
      <c r="G44" s="47"/>
      <c r="H44" s="47"/>
      <c r="I44" s="47">
        <v>46788</v>
      </c>
      <c r="K44" s="105" t="s">
        <v>96</v>
      </c>
      <c r="L44" s="182"/>
      <c r="M44" s="182"/>
      <c r="N44" s="182"/>
      <c r="O44" s="182"/>
      <c r="P44" s="182"/>
      <c r="Q44" s="182"/>
      <c r="R44" s="182">
        <f>I44/I91-1</f>
        <v>-0.038055881083081444</v>
      </c>
    </row>
    <row r="45" spans="2:18" ht="13.5" thickTop="1">
      <c r="B45" s="102"/>
      <c r="C45" s="36"/>
      <c r="D45" s="36"/>
      <c r="E45" s="36"/>
      <c r="F45" s="36"/>
      <c r="G45" s="36"/>
      <c r="H45" s="36"/>
      <c r="I45" s="36"/>
      <c r="K45" s="102"/>
      <c r="L45" s="179"/>
      <c r="M45" s="179"/>
      <c r="N45" s="179"/>
      <c r="O45" s="179"/>
      <c r="P45" s="179"/>
      <c r="Q45" s="179"/>
      <c r="R45" s="179"/>
    </row>
    <row r="46" spans="2:18" ht="12.75">
      <c r="B46" s="112" t="s">
        <v>146</v>
      </c>
      <c r="C46" s="36"/>
      <c r="D46" s="36"/>
      <c r="E46" s="36"/>
      <c r="F46" s="36"/>
      <c r="G46" s="36"/>
      <c r="H46" s="36"/>
      <c r="I46" s="36"/>
      <c r="K46" s="112" t="s">
        <v>146</v>
      </c>
      <c r="L46" s="179"/>
      <c r="M46" s="179"/>
      <c r="N46" s="179"/>
      <c r="O46" s="179"/>
      <c r="P46" s="179"/>
      <c r="Q46" s="179"/>
      <c r="R46" s="179"/>
    </row>
    <row r="47" spans="2:18" ht="26.25" thickBot="1">
      <c r="B47" s="113" t="s">
        <v>147</v>
      </c>
      <c r="C47" s="110">
        <v>-242</v>
      </c>
      <c r="D47" s="110">
        <v>-66</v>
      </c>
      <c r="E47" s="110">
        <v>-368</v>
      </c>
      <c r="F47" s="110">
        <v>-39</v>
      </c>
      <c r="G47" s="110">
        <v>-2</v>
      </c>
      <c r="H47" s="110">
        <v>7</v>
      </c>
      <c r="I47" s="47">
        <v>-710</v>
      </c>
      <c r="K47" s="113" t="s">
        <v>147</v>
      </c>
      <c r="L47" s="184">
        <f aca="true" t="shared" si="6" ref="L47:P48">C47/C94-1</f>
        <v>-0.3025936599423631</v>
      </c>
      <c r="M47" s="184">
        <f t="shared" si="6"/>
        <v>0.01538461538461533</v>
      </c>
      <c r="N47" s="184">
        <f t="shared" si="6"/>
        <v>0.05142857142857138</v>
      </c>
      <c r="O47" s="184">
        <f t="shared" si="6"/>
        <v>0.11428571428571432</v>
      </c>
      <c r="P47" s="184">
        <f t="shared" si="6"/>
        <v>-0.6</v>
      </c>
      <c r="Q47" s="184"/>
      <c r="R47" s="182">
        <f>I47/I94-1</f>
        <v>-0.0670170827858082</v>
      </c>
    </row>
    <row r="48" spans="2:18" ht="13.5" thickTop="1">
      <c r="B48" s="102" t="s">
        <v>148</v>
      </c>
      <c r="C48" s="36">
        <v>-1655</v>
      </c>
      <c r="D48" s="36">
        <v>-1484</v>
      </c>
      <c r="E48" s="36">
        <v>-119</v>
      </c>
      <c r="F48" s="36">
        <v>-34</v>
      </c>
      <c r="G48" s="36">
        <v>-20</v>
      </c>
      <c r="H48" s="36">
        <v>0</v>
      </c>
      <c r="I48" s="43">
        <v>-3312</v>
      </c>
      <c r="K48" s="102" t="s">
        <v>148</v>
      </c>
      <c r="L48" s="179">
        <f t="shared" si="6"/>
        <v>0.46460176991150437</v>
      </c>
      <c r="M48" s="179">
        <f t="shared" si="6"/>
        <v>-0.10602409638554222</v>
      </c>
      <c r="N48" s="179">
        <f t="shared" si="6"/>
        <v>0.2268041237113403</v>
      </c>
      <c r="O48" s="179">
        <f t="shared" si="6"/>
        <v>-0.05555555555555558</v>
      </c>
      <c r="P48" s="179">
        <f t="shared" si="6"/>
        <v>1</v>
      </c>
      <c r="Q48" s="179"/>
      <c r="R48" s="181">
        <f>I48/I95-1</f>
        <v>0.12960436562073663</v>
      </c>
    </row>
    <row r="49" spans="2:18" ht="13.5" thickBot="1">
      <c r="B49" s="114" t="s">
        <v>149</v>
      </c>
      <c r="C49" s="115"/>
      <c r="D49" s="115"/>
      <c r="E49" s="115"/>
      <c r="F49" s="115"/>
      <c r="G49" s="115"/>
      <c r="H49" s="115"/>
      <c r="I49" s="115">
        <v>-45</v>
      </c>
      <c r="K49" s="114" t="s">
        <v>149</v>
      </c>
      <c r="L49" s="185"/>
      <c r="M49" s="185"/>
      <c r="N49" s="185"/>
      <c r="O49" s="185"/>
      <c r="P49" s="185"/>
      <c r="Q49" s="185"/>
      <c r="R49" s="185">
        <f>I49/I96-1</f>
        <v>0.09756097560975618</v>
      </c>
    </row>
    <row r="50" spans="2:18" ht="13.5" thickTop="1">
      <c r="B50" s="97"/>
      <c r="C50" s="36"/>
      <c r="D50" s="36"/>
      <c r="E50" s="36"/>
      <c r="F50" s="36"/>
      <c r="G50" s="36"/>
      <c r="H50" s="36"/>
      <c r="I50" s="36"/>
      <c r="K50" s="97"/>
      <c r="L50" s="36"/>
      <c r="M50" s="36"/>
      <c r="N50" s="36"/>
      <c r="O50" s="36"/>
      <c r="P50" s="36"/>
      <c r="Q50" s="36"/>
      <c r="R50" s="36"/>
    </row>
    <row r="51" spans="2:18" ht="25.5">
      <c r="B51" s="90" t="s">
        <v>40</v>
      </c>
      <c r="C51" s="91" t="s">
        <v>125</v>
      </c>
      <c r="D51" s="91" t="s">
        <v>126</v>
      </c>
      <c r="E51" s="91" t="s">
        <v>127</v>
      </c>
      <c r="F51" s="91" t="s">
        <v>128</v>
      </c>
      <c r="G51" s="91" t="s">
        <v>129</v>
      </c>
      <c r="H51" s="91" t="s">
        <v>130</v>
      </c>
      <c r="I51" s="91" t="s">
        <v>131</v>
      </c>
      <c r="K51" s="92" t="s">
        <v>41</v>
      </c>
      <c r="L51" s="93" t="s">
        <v>125</v>
      </c>
      <c r="M51" s="93" t="s">
        <v>126</v>
      </c>
      <c r="N51" s="93" t="s">
        <v>127</v>
      </c>
      <c r="O51" s="93" t="s">
        <v>128</v>
      </c>
      <c r="P51" s="93" t="s">
        <v>129</v>
      </c>
      <c r="Q51" s="93" t="s">
        <v>130</v>
      </c>
      <c r="R51" s="93" t="s">
        <v>131</v>
      </c>
    </row>
    <row r="52" spans="2:18" ht="12.75">
      <c r="B52" s="94" t="s">
        <v>132</v>
      </c>
      <c r="C52" s="95"/>
      <c r="D52" s="95"/>
      <c r="E52" s="95"/>
      <c r="F52" s="95"/>
      <c r="G52" s="95"/>
      <c r="H52" s="95"/>
      <c r="I52" s="96"/>
      <c r="K52" s="94" t="s">
        <v>132</v>
      </c>
      <c r="L52" s="447" t="s">
        <v>62</v>
      </c>
      <c r="M52" s="447"/>
      <c r="N52" s="447"/>
      <c r="O52" s="447"/>
      <c r="P52" s="447"/>
      <c r="Q52" s="447"/>
      <c r="R52" s="447"/>
    </row>
    <row r="53" spans="2:18" ht="12.75">
      <c r="B53" s="97"/>
      <c r="C53" s="36"/>
      <c r="D53" s="36"/>
      <c r="E53" s="36"/>
      <c r="F53" s="36"/>
      <c r="G53" s="36"/>
      <c r="H53" s="36"/>
      <c r="I53" s="36"/>
      <c r="K53" s="97"/>
      <c r="L53" s="36"/>
      <c r="M53" s="36"/>
      <c r="N53" s="36"/>
      <c r="O53" s="36"/>
      <c r="P53" s="36"/>
      <c r="Q53" s="36"/>
      <c r="R53" s="36"/>
    </row>
    <row r="54" spans="2:18" ht="12.75">
      <c r="B54" s="97" t="s">
        <v>133</v>
      </c>
      <c r="C54" s="186">
        <f>1054-20</f>
        <v>1034</v>
      </c>
      <c r="D54" s="36">
        <v>8501</v>
      </c>
      <c r="E54" s="36">
        <v>28</v>
      </c>
      <c r="F54" s="36">
        <v>626</v>
      </c>
      <c r="G54" s="36">
        <v>46</v>
      </c>
      <c r="H54" s="36">
        <v>0</v>
      </c>
      <c r="I54" s="189">
        <f>10255-20</f>
        <v>10235</v>
      </c>
      <c r="K54" s="97" t="s">
        <v>133</v>
      </c>
      <c r="L54" s="38">
        <f aca="true" t="shared" si="7" ref="L54:R56">C7-C54</f>
        <v>110</v>
      </c>
      <c r="M54" s="38">
        <f t="shared" si="7"/>
        <v>-627</v>
      </c>
      <c r="N54" s="38">
        <f t="shared" si="7"/>
        <v>9</v>
      </c>
      <c r="O54" s="38">
        <f t="shared" si="7"/>
        <v>-204</v>
      </c>
      <c r="P54" s="38">
        <f t="shared" si="7"/>
        <v>14</v>
      </c>
      <c r="Q54" s="38">
        <f t="shared" si="7"/>
        <v>0</v>
      </c>
      <c r="R54" s="38">
        <f t="shared" si="7"/>
        <v>-698</v>
      </c>
    </row>
    <row r="55" spans="2:18" ht="12.75">
      <c r="B55" s="97" t="s">
        <v>134</v>
      </c>
      <c r="C55" s="36">
        <v>330</v>
      </c>
      <c r="D55" s="36">
        <v>78</v>
      </c>
      <c r="E55" s="36">
        <v>1392</v>
      </c>
      <c r="F55" s="36">
        <v>133</v>
      </c>
      <c r="G55" s="36">
        <v>25</v>
      </c>
      <c r="H55" s="36">
        <v>-1958</v>
      </c>
      <c r="I55" s="43">
        <v>0</v>
      </c>
      <c r="K55" s="97" t="s">
        <v>134</v>
      </c>
      <c r="L55" s="38">
        <f t="shared" si="7"/>
        <v>143</v>
      </c>
      <c r="M55" s="38">
        <f t="shared" si="7"/>
        <v>-3</v>
      </c>
      <c r="N55" s="38">
        <f t="shared" si="7"/>
        <v>-165</v>
      </c>
      <c r="O55" s="38">
        <f t="shared" si="7"/>
        <v>96</v>
      </c>
      <c r="P55" s="38">
        <f t="shared" si="7"/>
        <v>1</v>
      </c>
      <c r="Q55" s="38">
        <f t="shared" si="7"/>
        <v>-72</v>
      </c>
      <c r="R55" s="38">
        <f t="shared" si="7"/>
        <v>0</v>
      </c>
    </row>
    <row r="56" spans="2:18" ht="12.75">
      <c r="B56" s="99" t="s">
        <v>135</v>
      </c>
      <c r="C56" s="188">
        <f>1384-20</f>
        <v>1364</v>
      </c>
      <c r="D56" s="100">
        <v>8579</v>
      </c>
      <c r="E56" s="100">
        <v>1420</v>
      </c>
      <c r="F56" s="100">
        <v>759</v>
      </c>
      <c r="G56" s="100">
        <v>71</v>
      </c>
      <c r="H56" s="100">
        <v>-1958</v>
      </c>
      <c r="I56" s="190">
        <f>10255-20</f>
        <v>10235</v>
      </c>
      <c r="K56" s="99" t="s">
        <v>135</v>
      </c>
      <c r="L56" s="107">
        <f t="shared" si="7"/>
        <v>253</v>
      </c>
      <c r="M56" s="107">
        <f t="shared" si="7"/>
        <v>-630</v>
      </c>
      <c r="N56" s="107">
        <f t="shared" si="7"/>
        <v>-156</v>
      </c>
      <c r="O56" s="107">
        <f t="shared" si="7"/>
        <v>-108</v>
      </c>
      <c r="P56" s="107">
        <f t="shared" si="7"/>
        <v>15</v>
      </c>
      <c r="Q56" s="107">
        <f t="shared" si="7"/>
        <v>-72</v>
      </c>
      <c r="R56" s="107">
        <f t="shared" si="7"/>
        <v>-698</v>
      </c>
    </row>
    <row r="57" spans="2:18" ht="12.75">
      <c r="B57" s="97"/>
      <c r="C57" s="36"/>
      <c r="D57" s="36"/>
      <c r="E57" s="36"/>
      <c r="F57" s="36"/>
      <c r="G57" s="36"/>
      <c r="H57" s="36"/>
      <c r="I57" s="43"/>
      <c r="K57" s="97"/>
      <c r="L57" s="38"/>
      <c r="M57" s="38"/>
      <c r="N57" s="38"/>
      <c r="O57" s="38"/>
      <c r="P57" s="38"/>
      <c r="Q57" s="38"/>
      <c r="R57" s="38"/>
    </row>
    <row r="58" spans="2:18" ht="12.75">
      <c r="B58" s="102" t="s">
        <v>45</v>
      </c>
      <c r="C58" s="36">
        <v>-189</v>
      </c>
      <c r="D58" s="36">
        <v>-44</v>
      </c>
      <c r="E58" s="36">
        <v>-211</v>
      </c>
      <c r="F58" s="36">
        <v>-100</v>
      </c>
      <c r="G58" s="36">
        <v>-5</v>
      </c>
      <c r="H58" s="36">
        <v>0</v>
      </c>
      <c r="I58" s="43">
        <v>-549</v>
      </c>
      <c r="K58" s="102" t="s">
        <v>45</v>
      </c>
      <c r="L58" s="38">
        <f aca="true" t="shared" si="8" ref="L58:R65">C11-C58</f>
        <v>-92</v>
      </c>
      <c r="M58" s="38">
        <f t="shared" si="8"/>
        <v>5</v>
      </c>
      <c r="N58" s="38">
        <f t="shared" si="8"/>
        <v>-5</v>
      </c>
      <c r="O58" s="38">
        <f t="shared" si="8"/>
        <v>18</v>
      </c>
      <c r="P58" s="38">
        <f t="shared" si="8"/>
        <v>0</v>
      </c>
      <c r="Q58" s="38">
        <f t="shared" si="8"/>
        <v>0</v>
      </c>
      <c r="R58" s="38">
        <f t="shared" si="8"/>
        <v>-74</v>
      </c>
    </row>
    <row r="59" spans="2:18" ht="12.75">
      <c r="B59" s="102" t="s">
        <v>136</v>
      </c>
      <c r="C59" s="186">
        <f>-472+20</f>
        <v>-452</v>
      </c>
      <c r="D59" s="36">
        <v>-8578</v>
      </c>
      <c r="E59" s="36">
        <v>-605</v>
      </c>
      <c r="F59" s="36">
        <v>-502</v>
      </c>
      <c r="G59" s="36">
        <v>-84</v>
      </c>
      <c r="H59" s="36">
        <v>1962</v>
      </c>
      <c r="I59" s="189">
        <f>-8279+20</f>
        <v>-8259</v>
      </c>
      <c r="K59" s="102" t="s">
        <v>136</v>
      </c>
      <c r="L59" s="38">
        <f t="shared" si="8"/>
        <v>-39</v>
      </c>
      <c r="M59" s="38">
        <f t="shared" si="8"/>
        <v>857</v>
      </c>
      <c r="N59" s="38">
        <f t="shared" si="8"/>
        <v>-34</v>
      </c>
      <c r="O59" s="38">
        <f t="shared" si="8"/>
        <v>67</v>
      </c>
      <c r="P59" s="38">
        <f t="shared" si="8"/>
        <v>-13</v>
      </c>
      <c r="Q59" s="38">
        <f t="shared" si="8"/>
        <v>65</v>
      </c>
      <c r="R59" s="38">
        <f t="shared" si="8"/>
        <v>903</v>
      </c>
    </row>
    <row r="60" spans="2:18" ht="12.75">
      <c r="B60" s="39" t="s">
        <v>43</v>
      </c>
      <c r="C60" s="36">
        <v>-94</v>
      </c>
      <c r="D60" s="36">
        <v>-6899</v>
      </c>
      <c r="E60" s="36">
        <v>-80</v>
      </c>
      <c r="F60" s="36">
        <v>-415</v>
      </c>
      <c r="G60" s="36">
        <v>-20</v>
      </c>
      <c r="H60" s="36">
        <v>519</v>
      </c>
      <c r="I60" s="43">
        <v>-6989</v>
      </c>
      <c r="K60" s="39" t="s">
        <v>43</v>
      </c>
      <c r="L60" s="38">
        <f t="shared" si="8"/>
        <v>12</v>
      </c>
      <c r="M60" s="38">
        <f t="shared" si="8"/>
        <v>888</v>
      </c>
      <c r="N60" s="38">
        <f t="shared" si="8"/>
        <v>-134</v>
      </c>
      <c r="O60" s="38">
        <f t="shared" si="8"/>
        <v>62</v>
      </c>
      <c r="P60" s="38">
        <f t="shared" si="8"/>
        <v>0</v>
      </c>
      <c r="Q60" s="38">
        <f t="shared" si="8"/>
        <v>221</v>
      </c>
      <c r="R60" s="38">
        <f t="shared" si="8"/>
        <v>1049</v>
      </c>
    </row>
    <row r="61" spans="2:18" ht="12.75">
      <c r="B61" s="40" t="s">
        <v>44</v>
      </c>
      <c r="C61" s="36">
        <v>-247</v>
      </c>
      <c r="D61" s="36">
        <v>-93</v>
      </c>
      <c r="E61" s="36">
        <v>-262</v>
      </c>
      <c r="F61" s="36">
        <v>-34</v>
      </c>
      <c r="G61" s="36">
        <v>-35</v>
      </c>
      <c r="H61" s="36">
        <v>0</v>
      </c>
      <c r="I61" s="43">
        <v>-671</v>
      </c>
      <c r="K61" s="40" t="s">
        <v>44</v>
      </c>
      <c r="L61" s="38">
        <f t="shared" si="8"/>
        <v>-10</v>
      </c>
      <c r="M61" s="38">
        <f t="shared" si="8"/>
        <v>-14</v>
      </c>
      <c r="N61" s="38">
        <f t="shared" si="8"/>
        <v>10</v>
      </c>
      <c r="O61" s="38">
        <f t="shared" si="8"/>
        <v>-1</v>
      </c>
      <c r="P61" s="38">
        <f t="shared" si="8"/>
        <v>0</v>
      </c>
      <c r="Q61" s="38">
        <f t="shared" si="8"/>
        <v>0</v>
      </c>
      <c r="R61" s="38">
        <f t="shared" si="8"/>
        <v>-15</v>
      </c>
    </row>
    <row r="62" spans="2:18" ht="12.75">
      <c r="B62" s="39" t="s">
        <v>46</v>
      </c>
      <c r="C62" s="186">
        <f>-209+20</f>
        <v>-189</v>
      </c>
      <c r="D62" s="36">
        <v>-1548</v>
      </c>
      <c r="E62" s="36">
        <v>-232</v>
      </c>
      <c r="F62" s="36">
        <v>-31</v>
      </c>
      <c r="G62" s="36">
        <v>-31</v>
      </c>
      <c r="H62" s="36">
        <v>1405</v>
      </c>
      <c r="I62" s="189">
        <f>-646+20</f>
        <v>-626</v>
      </c>
      <c r="K62" s="39" t="s">
        <v>46</v>
      </c>
      <c r="L62" s="38">
        <f t="shared" si="8"/>
        <v>-18</v>
      </c>
      <c r="M62" s="38">
        <f t="shared" si="8"/>
        <v>150</v>
      </c>
      <c r="N62" s="38">
        <f t="shared" si="8"/>
        <v>68</v>
      </c>
      <c r="O62" s="38">
        <f t="shared" si="8"/>
        <v>7</v>
      </c>
      <c r="P62" s="38">
        <f t="shared" si="8"/>
        <v>-6</v>
      </c>
      <c r="Q62" s="38">
        <f t="shared" si="8"/>
        <v>-160</v>
      </c>
      <c r="R62" s="38">
        <f t="shared" si="8"/>
        <v>41</v>
      </c>
    </row>
    <row r="63" spans="2:18" ht="12.75">
      <c r="B63" s="39" t="s">
        <v>47</v>
      </c>
      <c r="C63" s="36">
        <v>118</v>
      </c>
      <c r="D63" s="36">
        <v>13</v>
      </c>
      <c r="E63" s="36">
        <v>26</v>
      </c>
      <c r="F63" s="36">
        <v>0</v>
      </c>
      <c r="G63" s="36">
        <v>0</v>
      </c>
      <c r="H63" s="36">
        <v>40</v>
      </c>
      <c r="I63" s="43">
        <v>197</v>
      </c>
      <c r="K63" s="39" t="s">
        <v>47</v>
      </c>
      <c r="L63" s="38">
        <f t="shared" si="8"/>
        <v>-5</v>
      </c>
      <c r="M63" s="38">
        <f t="shared" si="8"/>
        <v>-4</v>
      </c>
      <c r="N63" s="38">
        <f t="shared" si="8"/>
        <v>0</v>
      </c>
      <c r="O63" s="38">
        <f t="shared" si="8"/>
        <v>0</v>
      </c>
      <c r="P63" s="38">
        <f t="shared" si="8"/>
        <v>0</v>
      </c>
      <c r="Q63" s="38">
        <f t="shared" si="8"/>
        <v>2</v>
      </c>
      <c r="R63" s="38">
        <f t="shared" si="8"/>
        <v>-7</v>
      </c>
    </row>
    <row r="64" spans="2:18" ht="12.75">
      <c r="B64" s="39" t="s">
        <v>48</v>
      </c>
      <c r="C64" s="36">
        <v>-40</v>
      </c>
      <c r="D64" s="36">
        <v>-51</v>
      </c>
      <c r="E64" s="36">
        <v>-57</v>
      </c>
      <c r="F64" s="36">
        <v>-22</v>
      </c>
      <c r="G64" s="36">
        <v>2</v>
      </c>
      <c r="H64" s="36">
        <v>-2</v>
      </c>
      <c r="I64" s="43">
        <v>-170</v>
      </c>
      <c r="K64" s="39" t="s">
        <v>48</v>
      </c>
      <c r="L64" s="38">
        <f t="shared" si="8"/>
        <v>-18</v>
      </c>
      <c r="M64" s="38">
        <f t="shared" si="8"/>
        <v>-163</v>
      </c>
      <c r="N64" s="38">
        <f t="shared" si="8"/>
        <v>22</v>
      </c>
      <c r="O64" s="38">
        <f t="shared" si="8"/>
        <v>-1</v>
      </c>
      <c r="P64" s="38">
        <f t="shared" si="8"/>
        <v>-7</v>
      </c>
      <c r="Q64" s="38">
        <f t="shared" si="8"/>
        <v>2</v>
      </c>
      <c r="R64" s="38">
        <f t="shared" si="8"/>
        <v>-165</v>
      </c>
    </row>
    <row r="65" spans="2:18" ht="12.75">
      <c r="B65" s="103" t="s">
        <v>137</v>
      </c>
      <c r="C65" s="188">
        <f>-661+20</f>
        <v>-641</v>
      </c>
      <c r="D65" s="100">
        <v>-8622</v>
      </c>
      <c r="E65" s="100">
        <v>-816</v>
      </c>
      <c r="F65" s="100">
        <v>-602</v>
      </c>
      <c r="G65" s="100">
        <v>-89</v>
      </c>
      <c r="H65" s="100">
        <v>1962</v>
      </c>
      <c r="I65" s="190">
        <f>-8828+20</f>
        <v>-8808</v>
      </c>
      <c r="K65" s="103" t="s">
        <v>137</v>
      </c>
      <c r="L65" s="107">
        <f t="shared" si="8"/>
        <v>-131</v>
      </c>
      <c r="M65" s="107">
        <f t="shared" si="8"/>
        <v>862</v>
      </c>
      <c r="N65" s="107">
        <f t="shared" si="8"/>
        <v>-39</v>
      </c>
      <c r="O65" s="107">
        <f t="shared" si="8"/>
        <v>85</v>
      </c>
      <c r="P65" s="107">
        <f t="shared" si="8"/>
        <v>-13</v>
      </c>
      <c r="Q65" s="107">
        <f t="shared" si="8"/>
        <v>65</v>
      </c>
      <c r="R65" s="107">
        <f t="shared" si="8"/>
        <v>829</v>
      </c>
    </row>
    <row r="66" spans="2:18" ht="12.75">
      <c r="B66" s="102"/>
      <c r="C66" s="36"/>
      <c r="D66" s="36"/>
      <c r="E66" s="36"/>
      <c r="F66" s="36"/>
      <c r="G66" s="36"/>
      <c r="H66" s="36"/>
      <c r="I66" s="43"/>
      <c r="K66" s="102"/>
      <c r="L66" s="38"/>
      <c r="M66" s="38"/>
      <c r="N66" s="38"/>
      <c r="O66" s="38"/>
      <c r="P66" s="38"/>
      <c r="Q66" s="38"/>
      <c r="R66" s="45"/>
    </row>
    <row r="67" spans="2:18" ht="13.5" thickBot="1">
      <c r="B67" s="105" t="s">
        <v>50</v>
      </c>
      <c r="C67" s="47">
        <v>723</v>
      </c>
      <c r="D67" s="47">
        <v>-43</v>
      </c>
      <c r="E67" s="47">
        <v>604</v>
      </c>
      <c r="F67" s="47">
        <v>157</v>
      </c>
      <c r="G67" s="47">
        <v>-18</v>
      </c>
      <c r="H67" s="47">
        <v>4</v>
      </c>
      <c r="I67" s="47">
        <v>1427</v>
      </c>
      <c r="K67" s="105" t="s">
        <v>50</v>
      </c>
      <c r="L67" s="49">
        <f aca="true" t="shared" si="9" ref="L67:R67">C20-C67</f>
        <v>122</v>
      </c>
      <c r="M67" s="49">
        <f t="shared" si="9"/>
        <v>232</v>
      </c>
      <c r="N67" s="49">
        <f t="shared" si="9"/>
        <v>-195</v>
      </c>
      <c r="O67" s="49">
        <f t="shared" si="9"/>
        <v>-23</v>
      </c>
      <c r="P67" s="49">
        <f t="shared" si="9"/>
        <v>2</v>
      </c>
      <c r="Q67" s="49">
        <f t="shared" si="9"/>
        <v>-7</v>
      </c>
      <c r="R67" s="49">
        <f t="shared" si="9"/>
        <v>131</v>
      </c>
    </row>
    <row r="68" spans="2:18" ht="13.5" thickTop="1">
      <c r="B68" s="102"/>
      <c r="C68" s="36"/>
      <c r="D68" s="36"/>
      <c r="E68" s="36"/>
      <c r="F68" s="36"/>
      <c r="G68" s="36"/>
      <c r="H68" s="36"/>
      <c r="I68" s="43"/>
      <c r="K68" s="102"/>
      <c r="L68" s="38"/>
      <c r="M68" s="38"/>
      <c r="N68" s="38"/>
      <c r="O68" s="38"/>
      <c r="P68" s="38"/>
      <c r="Q68" s="38"/>
      <c r="R68" s="38"/>
    </row>
    <row r="69" spans="2:18" ht="12.75">
      <c r="B69" s="102" t="s">
        <v>138</v>
      </c>
      <c r="C69" s="36"/>
      <c r="D69" s="36"/>
      <c r="E69" s="36"/>
      <c r="F69" s="36"/>
      <c r="G69" s="36"/>
      <c r="H69" s="36"/>
      <c r="I69" s="43">
        <v>-147</v>
      </c>
      <c r="K69" s="102" t="s">
        <v>138</v>
      </c>
      <c r="L69" s="38"/>
      <c r="M69" s="38"/>
      <c r="N69" s="38"/>
      <c r="O69" s="38"/>
      <c r="P69" s="38"/>
      <c r="Q69" s="38"/>
      <c r="R69" s="38">
        <f>I22-I69</f>
        <v>116</v>
      </c>
    </row>
    <row r="70" spans="2:18" ht="12.75">
      <c r="B70" s="102" t="s">
        <v>53</v>
      </c>
      <c r="C70" s="36"/>
      <c r="D70" s="36">
        <v>0</v>
      </c>
      <c r="E70" s="36"/>
      <c r="F70" s="36"/>
      <c r="G70" s="36"/>
      <c r="H70" s="36"/>
      <c r="I70" s="43">
        <v>0</v>
      </c>
      <c r="K70" s="102" t="s">
        <v>53</v>
      </c>
      <c r="L70" s="38"/>
      <c r="M70" s="38">
        <f>D23-D70</f>
        <v>-7</v>
      </c>
      <c r="N70" s="38"/>
      <c r="O70" s="38"/>
      <c r="P70" s="38"/>
      <c r="Q70" s="38"/>
      <c r="R70" s="38">
        <f>I23-I70</f>
        <v>-7</v>
      </c>
    </row>
    <row r="71" spans="2:18" ht="12.75">
      <c r="B71" s="102"/>
      <c r="C71" s="36"/>
      <c r="D71" s="36"/>
      <c r="E71" s="36"/>
      <c r="F71" s="36"/>
      <c r="G71" s="36"/>
      <c r="H71" s="36"/>
      <c r="I71" s="43"/>
      <c r="K71" s="102"/>
      <c r="L71" s="38"/>
      <c r="M71" s="38"/>
      <c r="N71" s="38"/>
      <c r="O71" s="38"/>
      <c r="P71" s="38"/>
      <c r="Q71" s="38"/>
      <c r="R71" s="38"/>
    </row>
    <row r="72" spans="2:18" ht="12.75">
      <c r="B72" s="108" t="s">
        <v>54</v>
      </c>
      <c r="C72" s="100"/>
      <c r="D72" s="100"/>
      <c r="E72" s="100"/>
      <c r="F72" s="100"/>
      <c r="G72" s="100"/>
      <c r="H72" s="100"/>
      <c r="I72" s="32">
        <v>1280</v>
      </c>
      <c r="K72" s="108" t="s">
        <v>54</v>
      </c>
      <c r="L72" s="107"/>
      <c r="M72" s="107"/>
      <c r="N72" s="107"/>
      <c r="O72" s="107"/>
      <c r="P72" s="107"/>
      <c r="Q72" s="107"/>
      <c r="R72" s="34">
        <f>I25-I72</f>
        <v>240</v>
      </c>
    </row>
    <row r="73" spans="2:18" ht="12.75">
      <c r="B73" s="102"/>
      <c r="C73" s="36"/>
      <c r="D73" s="36"/>
      <c r="E73" s="36"/>
      <c r="F73" s="36"/>
      <c r="G73" s="36"/>
      <c r="H73" s="36"/>
      <c r="I73" s="43"/>
      <c r="K73" s="102"/>
      <c r="L73" s="38"/>
      <c r="M73" s="38"/>
      <c r="N73" s="38"/>
      <c r="O73" s="38"/>
      <c r="P73" s="38"/>
      <c r="Q73" s="38"/>
      <c r="R73" s="38"/>
    </row>
    <row r="74" spans="2:18" ht="12.75">
      <c r="B74" s="102" t="s">
        <v>55</v>
      </c>
      <c r="C74" s="36"/>
      <c r="D74" s="36"/>
      <c r="E74" s="36"/>
      <c r="F74" s="36"/>
      <c r="G74" s="36"/>
      <c r="H74" s="36"/>
      <c r="I74" s="43">
        <v>-206</v>
      </c>
      <c r="K74" s="102" t="s">
        <v>55</v>
      </c>
      <c r="L74" s="38"/>
      <c r="M74" s="38"/>
      <c r="N74" s="38"/>
      <c r="O74" s="38"/>
      <c r="P74" s="38"/>
      <c r="Q74" s="38"/>
      <c r="R74" s="38">
        <f>I27-I74</f>
        <v>-134</v>
      </c>
    </row>
    <row r="75" spans="2:18" ht="12.75">
      <c r="B75" s="102"/>
      <c r="C75" s="36"/>
      <c r="D75" s="36"/>
      <c r="E75" s="36"/>
      <c r="F75" s="36"/>
      <c r="G75" s="36"/>
      <c r="H75" s="36"/>
      <c r="I75" s="43"/>
      <c r="K75" s="102"/>
      <c r="L75" s="38"/>
      <c r="M75" s="38"/>
      <c r="N75" s="38"/>
      <c r="O75" s="38"/>
      <c r="P75" s="38"/>
      <c r="Q75" s="38"/>
      <c r="R75" s="38"/>
    </row>
    <row r="76" spans="2:18" ht="13.5" thickBot="1">
      <c r="B76" s="105" t="s">
        <v>139</v>
      </c>
      <c r="C76" s="110"/>
      <c r="D76" s="110"/>
      <c r="E76" s="110"/>
      <c r="F76" s="110"/>
      <c r="G76" s="110"/>
      <c r="H76" s="110"/>
      <c r="I76" s="47">
        <v>1074</v>
      </c>
      <c r="K76" s="105" t="s">
        <v>139</v>
      </c>
      <c r="L76" s="117"/>
      <c r="M76" s="117"/>
      <c r="N76" s="117"/>
      <c r="O76" s="117"/>
      <c r="P76" s="117"/>
      <c r="Q76" s="117"/>
      <c r="R76" s="49">
        <f>I29-I76</f>
        <v>106</v>
      </c>
    </row>
    <row r="77" spans="2:18" ht="13.5" thickTop="1">
      <c r="B77" s="102"/>
      <c r="C77" s="36"/>
      <c r="D77" s="36"/>
      <c r="E77" s="36"/>
      <c r="F77" s="36"/>
      <c r="G77" s="36"/>
      <c r="H77" s="36"/>
      <c r="I77" s="43"/>
      <c r="K77" s="102"/>
      <c r="L77" s="38"/>
      <c r="M77" s="38"/>
      <c r="N77" s="38"/>
      <c r="O77" s="38"/>
      <c r="P77" s="38"/>
      <c r="Q77" s="38"/>
      <c r="R77" s="38"/>
    </row>
    <row r="78" spans="2:18" ht="12.75">
      <c r="B78" s="112" t="s">
        <v>140</v>
      </c>
      <c r="C78" s="36"/>
      <c r="D78" s="36"/>
      <c r="E78" s="36"/>
      <c r="F78" s="36"/>
      <c r="G78" s="36"/>
      <c r="H78" s="36"/>
      <c r="I78" s="43"/>
      <c r="K78" s="112" t="s">
        <v>140</v>
      </c>
      <c r="L78" s="38"/>
      <c r="M78" s="38"/>
      <c r="N78" s="38"/>
      <c r="O78" s="38"/>
      <c r="P78" s="38"/>
      <c r="Q78" s="38"/>
      <c r="R78" s="38"/>
    </row>
    <row r="79" spans="2:18" ht="12.75">
      <c r="B79" s="102" t="s">
        <v>141</v>
      </c>
      <c r="C79" s="36">
        <v>16741</v>
      </c>
      <c r="D79" s="36">
        <v>18387</v>
      </c>
      <c r="E79" s="36">
        <v>14031</v>
      </c>
      <c r="F79" s="36">
        <v>4214</v>
      </c>
      <c r="G79" s="36">
        <v>385</v>
      </c>
      <c r="H79" s="36">
        <v>-7371</v>
      </c>
      <c r="I79" s="43">
        <v>46387</v>
      </c>
      <c r="K79" s="102" t="s">
        <v>141</v>
      </c>
      <c r="L79" s="38">
        <f aca="true" t="shared" si="10" ref="L79:R79">C32-C79</f>
        <v>-1283</v>
      </c>
      <c r="M79" s="38">
        <f t="shared" si="10"/>
        <v>-1641</v>
      </c>
      <c r="N79" s="38">
        <f t="shared" si="10"/>
        <v>179</v>
      </c>
      <c r="O79" s="38">
        <f t="shared" si="10"/>
        <v>-225</v>
      </c>
      <c r="P79" s="38">
        <f t="shared" si="10"/>
        <v>-11</v>
      </c>
      <c r="Q79" s="38">
        <f t="shared" si="10"/>
        <v>1421</v>
      </c>
      <c r="R79" s="38">
        <f t="shared" si="10"/>
        <v>-1560</v>
      </c>
    </row>
    <row r="80" spans="2:18" ht="12.75">
      <c r="B80" s="102" t="s">
        <v>142</v>
      </c>
      <c r="C80" s="36"/>
      <c r="D80" s="36">
        <v>771</v>
      </c>
      <c r="E80" s="36"/>
      <c r="F80" s="36"/>
      <c r="G80" s="36"/>
      <c r="H80" s="36"/>
      <c r="I80" s="43">
        <v>771</v>
      </c>
      <c r="K80" s="102" t="s">
        <v>142</v>
      </c>
      <c r="L80" s="38"/>
      <c r="M80" s="38">
        <f>D33-D80</f>
        <v>-50</v>
      </c>
      <c r="N80" s="38"/>
      <c r="O80" s="38"/>
      <c r="P80" s="38"/>
      <c r="Q80" s="38"/>
      <c r="R80" s="38">
        <f>I33-I80</f>
        <v>-50</v>
      </c>
    </row>
    <row r="81" spans="2:18" ht="12.75">
      <c r="B81" s="102" t="s">
        <v>143</v>
      </c>
      <c r="C81" s="36"/>
      <c r="D81" s="36"/>
      <c r="E81" s="36"/>
      <c r="F81" s="36"/>
      <c r="G81" s="36"/>
      <c r="H81" s="36"/>
      <c r="I81" s="43">
        <v>228</v>
      </c>
      <c r="K81" s="102" t="s">
        <v>143</v>
      </c>
      <c r="L81" s="38"/>
      <c r="M81" s="38"/>
      <c r="N81" s="38"/>
      <c r="O81" s="38"/>
      <c r="P81" s="38"/>
      <c r="Q81" s="38"/>
      <c r="R81" s="38">
        <f>I34-I81</f>
        <v>23</v>
      </c>
    </row>
    <row r="82" spans="2:18" ht="12.75">
      <c r="B82" s="102" t="s">
        <v>69</v>
      </c>
      <c r="C82" s="36"/>
      <c r="D82" s="36"/>
      <c r="E82" s="36"/>
      <c r="F82" s="36"/>
      <c r="G82" s="36"/>
      <c r="H82" s="36"/>
      <c r="I82" s="43">
        <v>1253</v>
      </c>
      <c r="K82" s="102" t="s">
        <v>69</v>
      </c>
      <c r="L82" s="38"/>
      <c r="M82" s="38"/>
      <c r="N82" s="38"/>
      <c r="O82" s="38"/>
      <c r="P82" s="38"/>
      <c r="Q82" s="38"/>
      <c r="R82" s="38">
        <f>I35-I82</f>
        <v>-264</v>
      </c>
    </row>
    <row r="83" spans="2:18" ht="12.75">
      <c r="B83" s="102"/>
      <c r="C83" s="36"/>
      <c r="D83" s="36"/>
      <c r="E83" s="36"/>
      <c r="F83" s="36"/>
      <c r="G83" s="36"/>
      <c r="H83" s="36"/>
      <c r="I83" s="43"/>
      <c r="K83" s="102"/>
      <c r="L83" s="38"/>
      <c r="M83" s="38"/>
      <c r="N83" s="38"/>
      <c r="O83" s="38"/>
      <c r="P83" s="38"/>
      <c r="Q83" s="38"/>
      <c r="R83" s="38"/>
    </row>
    <row r="84" spans="2:18" ht="13.5" thickBot="1">
      <c r="B84" s="105" t="s">
        <v>78</v>
      </c>
      <c r="C84" s="47"/>
      <c r="D84" s="47"/>
      <c r="E84" s="47"/>
      <c r="F84" s="47"/>
      <c r="G84" s="47"/>
      <c r="H84" s="47"/>
      <c r="I84" s="47">
        <v>48639</v>
      </c>
      <c r="K84" s="105" t="s">
        <v>78</v>
      </c>
      <c r="L84" s="49"/>
      <c r="M84" s="49"/>
      <c r="N84" s="49"/>
      <c r="O84" s="49"/>
      <c r="P84" s="49"/>
      <c r="Q84" s="49"/>
      <c r="R84" s="49">
        <f>I37-I84</f>
        <v>-1851</v>
      </c>
    </row>
    <row r="85" spans="2:18" ht="13.5" thickTop="1">
      <c r="B85" s="102"/>
      <c r="C85" s="36"/>
      <c r="D85" s="36"/>
      <c r="E85" s="36"/>
      <c r="F85" s="36"/>
      <c r="G85" s="36"/>
      <c r="H85" s="36"/>
      <c r="I85" s="43"/>
      <c r="K85" s="102"/>
      <c r="L85" s="38"/>
      <c r="M85" s="38"/>
      <c r="N85" s="38"/>
      <c r="O85" s="38"/>
      <c r="P85" s="38"/>
      <c r="Q85" s="38"/>
      <c r="R85" s="38"/>
    </row>
    <row r="86" spans="2:18" ht="12.75">
      <c r="B86" s="102" t="s">
        <v>85</v>
      </c>
      <c r="C86" s="36"/>
      <c r="D86" s="36"/>
      <c r="E86" s="36"/>
      <c r="F86" s="36"/>
      <c r="G86" s="36"/>
      <c r="H86" s="36"/>
      <c r="I86" s="43">
        <v>28411</v>
      </c>
      <c r="K86" s="102" t="s">
        <v>85</v>
      </c>
      <c r="L86" s="38"/>
      <c r="M86" s="38"/>
      <c r="N86" s="38"/>
      <c r="O86" s="38"/>
      <c r="P86" s="38"/>
      <c r="Q86" s="38"/>
      <c r="R86" s="38">
        <f>I39-I86</f>
        <v>1085</v>
      </c>
    </row>
    <row r="87" spans="2:18" ht="12.75">
      <c r="B87" s="102" t="s">
        <v>144</v>
      </c>
      <c r="C87" s="36">
        <v>6068</v>
      </c>
      <c r="D87" s="36">
        <v>5475</v>
      </c>
      <c r="E87" s="36">
        <v>2648</v>
      </c>
      <c r="F87" s="36">
        <v>1941</v>
      </c>
      <c r="G87" s="36">
        <v>115</v>
      </c>
      <c r="H87" s="36">
        <v>-6960</v>
      </c>
      <c r="I87" s="43">
        <v>9287</v>
      </c>
      <c r="K87" s="102" t="s">
        <v>144</v>
      </c>
      <c r="L87" s="38">
        <f aca="true" t="shared" si="11" ref="L87:Q87">C40-C87</f>
        <v>-1074</v>
      </c>
      <c r="M87" s="38">
        <f t="shared" si="11"/>
        <v>-1065</v>
      </c>
      <c r="N87" s="38">
        <f t="shared" si="11"/>
        <v>42</v>
      </c>
      <c r="O87" s="38">
        <f t="shared" si="11"/>
        <v>-1</v>
      </c>
      <c r="P87" s="38">
        <f t="shared" si="11"/>
        <v>54</v>
      </c>
      <c r="Q87" s="38">
        <f t="shared" si="11"/>
        <v>1326</v>
      </c>
      <c r="R87" s="38">
        <f>I40-I87</f>
        <v>-718</v>
      </c>
    </row>
    <row r="88" spans="2:18" ht="12.75">
      <c r="B88" s="102" t="s">
        <v>145</v>
      </c>
      <c r="C88" s="36"/>
      <c r="D88" s="36"/>
      <c r="E88" s="36"/>
      <c r="F88" s="36"/>
      <c r="G88" s="36"/>
      <c r="H88" s="36"/>
      <c r="I88" s="43">
        <v>8956</v>
      </c>
      <c r="K88" s="102" t="s">
        <v>145</v>
      </c>
      <c r="L88" s="38"/>
      <c r="M88" s="38"/>
      <c r="N88" s="38"/>
      <c r="O88" s="38"/>
      <c r="P88" s="38"/>
      <c r="Q88" s="38"/>
      <c r="R88" s="38">
        <f>I41-I88</f>
        <v>-2225</v>
      </c>
    </row>
    <row r="89" spans="2:18" ht="12.75">
      <c r="B89" s="102" t="s">
        <v>89</v>
      </c>
      <c r="C89" s="36"/>
      <c r="D89" s="36"/>
      <c r="E89" s="36"/>
      <c r="F89" s="36"/>
      <c r="G89" s="36"/>
      <c r="H89" s="36"/>
      <c r="I89" s="43">
        <v>1985</v>
      </c>
      <c r="K89" s="102" t="s">
        <v>89</v>
      </c>
      <c r="L89" s="38"/>
      <c r="M89" s="38"/>
      <c r="N89" s="38"/>
      <c r="O89" s="38"/>
      <c r="P89" s="38"/>
      <c r="Q89" s="38"/>
      <c r="R89" s="38">
        <f>I42-I89</f>
        <v>7</v>
      </c>
    </row>
    <row r="90" spans="2:18" ht="12.75">
      <c r="B90" s="102"/>
      <c r="C90" s="36"/>
      <c r="D90" s="36"/>
      <c r="E90" s="36"/>
      <c r="F90" s="36"/>
      <c r="G90" s="36"/>
      <c r="H90" s="36"/>
      <c r="I90" s="43"/>
      <c r="K90" s="102"/>
      <c r="L90" s="38"/>
      <c r="M90" s="38"/>
      <c r="N90" s="38"/>
      <c r="O90" s="38"/>
      <c r="P90" s="38"/>
      <c r="Q90" s="38"/>
      <c r="R90" s="38"/>
    </row>
    <row r="91" spans="2:18" ht="13.5" thickBot="1">
      <c r="B91" s="105" t="s">
        <v>96</v>
      </c>
      <c r="C91" s="47"/>
      <c r="D91" s="47"/>
      <c r="E91" s="47"/>
      <c r="F91" s="47"/>
      <c r="G91" s="47"/>
      <c r="H91" s="47"/>
      <c r="I91" s="47">
        <v>48639</v>
      </c>
      <c r="K91" s="105" t="s">
        <v>96</v>
      </c>
      <c r="L91" s="49"/>
      <c r="M91" s="49"/>
      <c r="N91" s="49"/>
      <c r="O91" s="49"/>
      <c r="P91" s="49"/>
      <c r="Q91" s="49"/>
      <c r="R91" s="49">
        <f>I44-I91</f>
        <v>-1851</v>
      </c>
    </row>
    <row r="92" spans="2:18" ht="13.5" thickTop="1">
      <c r="B92" s="102"/>
      <c r="C92" s="36"/>
      <c r="D92" s="36"/>
      <c r="E92" s="36"/>
      <c r="F92" s="36"/>
      <c r="G92" s="36"/>
      <c r="H92" s="36"/>
      <c r="I92" s="43"/>
      <c r="K92" s="102"/>
      <c r="L92" s="38"/>
      <c r="M92" s="38"/>
      <c r="N92" s="38"/>
      <c r="O92" s="38"/>
      <c r="P92" s="38"/>
      <c r="Q92" s="38"/>
      <c r="R92" s="38"/>
    </row>
    <row r="93" spans="2:18" ht="12.75">
      <c r="B93" s="112" t="s">
        <v>146</v>
      </c>
      <c r="C93" s="36"/>
      <c r="D93" s="36"/>
      <c r="E93" s="36"/>
      <c r="F93" s="36"/>
      <c r="G93" s="36"/>
      <c r="H93" s="36"/>
      <c r="I93" s="43"/>
      <c r="K93" s="112" t="s">
        <v>146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3" t="s">
        <v>147</v>
      </c>
      <c r="C94" s="110">
        <v>-347</v>
      </c>
      <c r="D94" s="110">
        <v>-65</v>
      </c>
      <c r="E94" s="110">
        <v>-350</v>
      </c>
      <c r="F94" s="110">
        <v>-35</v>
      </c>
      <c r="G94" s="110">
        <v>-5</v>
      </c>
      <c r="H94" s="110">
        <v>41</v>
      </c>
      <c r="I94" s="47">
        <v>-761</v>
      </c>
      <c r="K94" s="113" t="s">
        <v>147</v>
      </c>
      <c r="L94" s="117">
        <f aca="true" t="shared" si="12" ref="L94:R95">C47-C94</f>
        <v>105</v>
      </c>
      <c r="M94" s="117">
        <f t="shared" si="12"/>
        <v>-1</v>
      </c>
      <c r="N94" s="117">
        <f t="shared" si="12"/>
        <v>-18</v>
      </c>
      <c r="O94" s="117">
        <f t="shared" si="12"/>
        <v>-4</v>
      </c>
      <c r="P94" s="117">
        <f t="shared" si="12"/>
        <v>3</v>
      </c>
      <c r="Q94" s="117">
        <f t="shared" si="12"/>
        <v>-34</v>
      </c>
      <c r="R94" s="49">
        <f t="shared" si="12"/>
        <v>51</v>
      </c>
    </row>
    <row r="95" spans="2:18" ht="13.5" thickTop="1">
      <c r="B95" s="102" t="s">
        <v>148</v>
      </c>
      <c r="C95" s="36">
        <v>-1130</v>
      </c>
      <c r="D95" s="36">
        <v>-1660</v>
      </c>
      <c r="E95" s="36">
        <v>-97</v>
      </c>
      <c r="F95" s="36">
        <v>-36</v>
      </c>
      <c r="G95" s="36">
        <v>-10</v>
      </c>
      <c r="H95" s="36">
        <v>1</v>
      </c>
      <c r="I95" s="43">
        <v>-2932</v>
      </c>
      <c r="K95" s="102" t="s">
        <v>148</v>
      </c>
      <c r="L95" s="38">
        <f t="shared" si="12"/>
        <v>-525</v>
      </c>
      <c r="M95" s="38">
        <f t="shared" si="12"/>
        <v>176</v>
      </c>
      <c r="N95" s="38">
        <f t="shared" si="12"/>
        <v>-22</v>
      </c>
      <c r="O95" s="38">
        <f t="shared" si="12"/>
        <v>2</v>
      </c>
      <c r="P95" s="38">
        <f t="shared" si="12"/>
        <v>-10</v>
      </c>
      <c r="Q95" s="38">
        <f t="shared" si="12"/>
        <v>-1</v>
      </c>
      <c r="R95" s="45">
        <f t="shared" si="12"/>
        <v>-380</v>
      </c>
    </row>
    <row r="96" spans="2:18" ht="13.5" thickBot="1">
      <c r="B96" s="114" t="s">
        <v>149</v>
      </c>
      <c r="C96" s="115"/>
      <c r="D96" s="115"/>
      <c r="E96" s="115"/>
      <c r="F96" s="115"/>
      <c r="G96" s="115"/>
      <c r="H96" s="115"/>
      <c r="I96" s="144">
        <v>-41</v>
      </c>
      <c r="K96" s="114" t="s">
        <v>149</v>
      </c>
      <c r="L96" s="118"/>
      <c r="M96" s="118"/>
      <c r="N96" s="118"/>
      <c r="O96" s="118"/>
      <c r="P96" s="118"/>
      <c r="Q96" s="118"/>
      <c r="R96" s="118">
        <f>I49-I96</f>
        <v>-4</v>
      </c>
    </row>
    <row r="97" spans="2:9" ht="13.5" thickTop="1">
      <c r="B97" s="178"/>
      <c r="C97" s="178"/>
      <c r="D97" s="178"/>
      <c r="E97" s="178"/>
      <c r="F97" s="178"/>
      <c r="G97" s="178"/>
      <c r="H97" s="178"/>
      <c r="I97" s="178"/>
    </row>
    <row r="98" spans="2:9" ht="12.75">
      <c r="B98" s="178"/>
      <c r="C98" s="178"/>
      <c r="D98" s="178"/>
      <c r="E98" s="178"/>
      <c r="F98" s="178"/>
      <c r="G98" s="178"/>
      <c r="H98" s="178"/>
      <c r="I98" s="178"/>
    </row>
    <row r="99" spans="3:9" ht="12.75">
      <c r="C99" s="187">
        <f>C20-C11</f>
        <v>1126</v>
      </c>
      <c r="D99" s="187">
        <f aca="true" t="shared" si="13" ref="D99:I99">D20-D11</f>
        <v>228</v>
      </c>
      <c r="E99" s="187">
        <f t="shared" si="13"/>
        <v>625</v>
      </c>
      <c r="F99" s="187">
        <f t="shared" si="13"/>
        <v>216</v>
      </c>
      <c r="G99" s="187">
        <f t="shared" si="13"/>
        <v>-11</v>
      </c>
      <c r="H99" s="187">
        <f t="shared" si="13"/>
        <v>-3</v>
      </c>
      <c r="I99" s="187">
        <f t="shared" si="13"/>
        <v>2181</v>
      </c>
    </row>
    <row r="100" spans="3:9" ht="12.75">
      <c r="C100" s="187">
        <f>C67-C58</f>
        <v>912</v>
      </c>
      <c r="D100" s="187">
        <f aca="true" t="shared" si="14" ref="D100:I100">D67-D58</f>
        <v>1</v>
      </c>
      <c r="E100" s="187">
        <f t="shared" si="14"/>
        <v>815</v>
      </c>
      <c r="F100" s="187">
        <f t="shared" si="14"/>
        <v>257</v>
      </c>
      <c r="G100" s="187">
        <f t="shared" si="14"/>
        <v>-13</v>
      </c>
      <c r="H100" s="187">
        <f t="shared" si="14"/>
        <v>4</v>
      </c>
      <c r="I100" s="187">
        <f t="shared" si="14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48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10.140625" style="0" customWidth="1"/>
    <col min="15" max="19" width="13.8515625" style="12" customWidth="1"/>
    <col min="20" max="20" width="10.14062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124</v>
      </c>
      <c r="C2" s="445" t="s">
        <v>204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89"/>
      <c r="D3" s="89"/>
      <c r="E3" s="444" t="s">
        <v>62</v>
      </c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>
      <c r="B5" s="94" t="s">
        <v>132</v>
      </c>
      <c r="C5" s="94"/>
      <c r="D5" s="94"/>
      <c r="E5" s="112"/>
      <c r="F5" s="112"/>
      <c r="G5" s="112"/>
      <c r="H5" s="112"/>
      <c r="I5" s="443" t="s">
        <v>63</v>
      </c>
      <c r="J5" s="443"/>
      <c r="K5" s="443"/>
      <c r="L5" s="443"/>
      <c r="M5" s="443"/>
      <c r="O5" s="443"/>
      <c r="P5" s="443"/>
      <c r="Q5" s="443"/>
      <c r="R5" s="443"/>
      <c r="S5" s="443"/>
      <c r="U5" s="443"/>
      <c r="V5" s="443"/>
      <c r="W5" s="443"/>
      <c r="X5" s="443"/>
      <c r="Y5" s="443"/>
    </row>
    <row r="6" spans="2:25" ht="12.75">
      <c r="B6" s="97"/>
      <c r="C6" s="171"/>
      <c r="D6" s="36"/>
      <c r="E6" s="36"/>
      <c r="F6" s="36"/>
      <c r="G6" s="36"/>
      <c r="H6" s="36"/>
      <c r="I6" s="171"/>
      <c r="J6" s="36"/>
      <c r="K6" s="36"/>
      <c r="L6" s="36"/>
      <c r="M6" s="36"/>
      <c r="O6" s="171"/>
      <c r="P6" s="36"/>
      <c r="Q6" s="36"/>
      <c r="R6" s="36"/>
      <c r="S6" s="36"/>
      <c r="U6" s="171"/>
      <c r="V6" s="36"/>
      <c r="W6" s="36"/>
      <c r="X6" s="36"/>
      <c r="Y6" s="36"/>
    </row>
    <row r="7" spans="2:27" ht="12.75">
      <c r="B7" s="97" t="s">
        <v>133</v>
      </c>
      <c r="C7" s="171">
        <v>2776</v>
      </c>
      <c r="D7" s="36">
        <v>795</v>
      </c>
      <c r="E7" s="36">
        <v>603</v>
      </c>
      <c r="F7" s="36">
        <v>701</v>
      </c>
      <c r="G7" s="36">
        <v>677.5</v>
      </c>
      <c r="H7" s="36"/>
      <c r="I7" s="171">
        <v>3147.7</v>
      </c>
      <c r="J7" s="36">
        <v>710.7</v>
      </c>
      <c r="K7" s="36">
        <v>733</v>
      </c>
      <c r="L7" s="36">
        <v>893</v>
      </c>
      <c r="M7" s="36">
        <v>811</v>
      </c>
      <c r="N7" s="170"/>
      <c r="O7" s="171">
        <v>4346</v>
      </c>
      <c r="P7" s="36">
        <v>860</v>
      </c>
      <c r="Q7" s="36">
        <v>1002</v>
      </c>
      <c r="R7" s="36">
        <v>1340</v>
      </c>
      <c r="S7" s="36">
        <v>1144</v>
      </c>
      <c r="T7" s="170"/>
      <c r="U7" s="171">
        <v>4580</v>
      </c>
      <c r="V7" s="36">
        <v>1510</v>
      </c>
      <c r="W7" s="36">
        <v>1098</v>
      </c>
      <c r="X7" s="36">
        <v>938.1</v>
      </c>
      <c r="Y7" s="36">
        <v>1033.6</v>
      </c>
      <c r="Z7" s="170"/>
      <c r="AA7" s="170"/>
    </row>
    <row r="8" spans="2:27" ht="12.75">
      <c r="B8" s="97" t="s">
        <v>134</v>
      </c>
      <c r="C8" s="171">
        <v>1515</v>
      </c>
      <c r="D8" s="36">
        <v>401</v>
      </c>
      <c r="E8" s="36">
        <v>354</v>
      </c>
      <c r="F8" s="36">
        <v>393</v>
      </c>
      <c r="G8" s="36">
        <v>367</v>
      </c>
      <c r="H8" s="36"/>
      <c r="I8" s="171">
        <v>1706.6</v>
      </c>
      <c r="J8" s="36">
        <v>431.8</v>
      </c>
      <c r="K8" s="36">
        <v>446</v>
      </c>
      <c r="L8" s="36">
        <v>423</v>
      </c>
      <c r="M8" s="36">
        <v>406</v>
      </c>
      <c r="N8" s="170"/>
      <c r="O8" s="171">
        <v>1725</v>
      </c>
      <c r="P8" s="36">
        <v>352</v>
      </c>
      <c r="Q8" s="36">
        <v>431</v>
      </c>
      <c r="R8" s="36">
        <v>469</v>
      </c>
      <c r="S8" s="36">
        <v>473</v>
      </c>
      <c r="T8" s="170"/>
      <c r="U8" s="171">
        <v>1605</v>
      </c>
      <c r="V8" s="36">
        <v>418</v>
      </c>
      <c r="W8" s="36">
        <v>446.6</v>
      </c>
      <c r="X8" s="36">
        <v>409.6</v>
      </c>
      <c r="Y8" s="36">
        <v>330.8</v>
      </c>
      <c r="Z8" s="170"/>
      <c r="AA8" s="170"/>
    </row>
    <row r="9" spans="2:27" ht="12.75">
      <c r="B9" s="99" t="s">
        <v>135</v>
      </c>
      <c r="C9" s="172">
        <v>4292</v>
      </c>
      <c r="D9" s="100">
        <v>1195</v>
      </c>
      <c r="E9" s="100">
        <v>957</v>
      </c>
      <c r="F9" s="100">
        <v>1094</v>
      </c>
      <c r="G9" s="100">
        <v>1044.6</v>
      </c>
      <c r="H9" s="100"/>
      <c r="I9" s="172">
        <v>4855</v>
      </c>
      <c r="J9" s="100">
        <v>1142.6</v>
      </c>
      <c r="K9" s="100">
        <v>1179</v>
      </c>
      <c r="L9" s="100">
        <v>1316</v>
      </c>
      <c r="M9" s="100">
        <v>1217</v>
      </c>
      <c r="N9" s="170"/>
      <c r="O9" s="172">
        <v>6071</v>
      </c>
      <c r="P9" s="100">
        <v>1212</v>
      </c>
      <c r="Q9" s="100">
        <v>1433</v>
      </c>
      <c r="R9" s="100">
        <v>1809</v>
      </c>
      <c r="S9" s="100">
        <v>1617</v>
      </c>
      <c r="T9" s="170"/>
      <c r="U9" s="172">
        <v>6185</v>
      </c>
      <c r="V9" s="100">
        <v>1928</v>
      </c>
      <c r="W9" s="100">
        <v>1544.6</v>
      </c>
      <c r="X9" s="100">
        <v>1347.6</v>
      </c>
      <c r="Y9" s="100">
        <v>1364.4</v>
      </c>
      <c r="Z9" s="170"/>
      <c r="AA9" s="170"/>
    </row>
    <row r="10" spans="2:27" ht="12.75">
      <c r="B10" s="97"/>
      <c r="C10" s="171"/>
      <c r="D10" s="36"/>
      <c r="E10" s="36"/>
      <c r="F10" s="36"/>
      <c r="G10" s="36"/>
      <c r="H10" s="36"/>
      <c r="I10" s="171"/>
      <c r="J10" s="36"/>
      <c r="K10" s="36"/>
      <c r="L10" s="36"/>
      <c r="M10" s="36"/>
      <c r="N10" s="170"/>
      <c r="O10" s="171"/>
      <c r="P10" s="36"/>
      <c r="Q10" s="36"/>
      <c r="R10" s="36"/>
      <c r="S10" s="36"/>
      <c r="T10" s="170"/>
      <c r="U10" s="171"/>
      <c r="V10" s="36"/>
      <c r="W10" s="36"/>
      <c r="X10" s="36"/>
      <c r="Y10" s="36"/>
      <c r="Z10" s="170"/>
      <c r="AA10" s="170"/>
    </row>
    <row r="11" spans="2:27" ht="12.75">
      <c r="B11" s="102" t="s">
        <v>45</v>
      </c>
      <c r="C11" s="171">
        <v>-1066</v>
      </c>
      <c r="D11" s="36">
        <v>-255</v>
      </c>
      <c r="E11" s="36">
        <v>-236</v>
      </c>
      <c r="F11" s="36">
        <v>-289</v>
      </c>
      <c r="G11" s="36">
        <v>-286</v>
      </c>
      <c r="H11" s="36"/>
      <c r="I11" s="171">
        <v>-1330.5</v>
      </c>
      <c r="J11" s="36">
        <v>-293.7</v>
      </c>
      <c r="K11" s="36">
        <v>-342</v>
      </c>
      <c r="L11" s="36">
        <v>-378</v>
      </c>
      <c r="M11" s="36">
        <v>-317</v>
      </c>
      <c r="N11" s="170"/>
      <c r="O11" s="171">
        <v>-1137</v>
      </c>
      <c r="P11" s="36">
        <v>-235</v>
      </c>
      <c r="Q11" s="36">
        <v>-277</v>
      </c>
      <c r="R11" s="36">
        <v>-344</v>
      </c>
      <c r="S11" s="36">
        <v>-281</v>
      </c>
      <c r="T11" s="170"/>
      <c r="U11" s="171">
        <v>-1050</v>
      </c>
      <c r="V11" s="36">
        <v>-330</v>
      </c>
      <c r="W11" s="36">
        <v>-254.6</v>
      </c>
      <c r="X11" s="36">
        <v>-277</v>
      </c>
      <c r="Y11" s="36">
        <v>-188.8</v>
      </c>
      <c r="Z11" s="170"/>
      <c r="AA11" s="170"/>
    </row>
    <row r="12" spans="2:27" ht="12.75">
      <c r="B12" s="102" t="s">
        <v>136</v>
      </c>
      <c r="C12" s="171">
        <v>-3005</v>
      </c>
      <c r="D12" s="36">
        <v>-900</v>
      </c>
      <c r="E12" s="36">
        <v>-461</v>
      </c>
      <c r="F12" s="36">
        <v>-1217</v>
      </c>
      <c r="G12" s="36">
        <v>-426</v>
      </c>
      <c r="H12" s="36"/>
      <c r="I12" s="171">
        <v>-2429.3</v>
      </c>
      <c r="J12" s="36">
        <v>-1025.9</v>
      </c>
      <c r="K12" s="36">
        <v>-412</v>
      </c>
      <c r="L12" s="36">
        <v>-652</v>
      </c>
      <c r="M12" s="36">
        <v>-339</v>
      </c>
      <c r="N12" s="170"/>
      <c r="O12" s="171">
        <v>-2928</v>
      </c>
      <c r="P12" s="36">
        <v>-1004</v>
      </c>
      <c r="Q12" s="36">
        <v>-439</v>
      </c>
      <c r="R12" s="36">
        <v>-994</v>
      </c>
      <c r="S12" s="36">
        <v>-491</v>
      </c>
      <c r="T12" s="170"/>
      <c r="U12" s="171">
        <v>-2804</v>
      </c>
      <c r="V12" s="36">
        <v>-1471</v>
      </c>
      <c r="W12" s="36">
        <v>-461.2</v>
      </c>
      <c r="X12" s="36">
        <v>-419</v>
      </c>
      <c r="Y12" s="36">
        <v>-453</v>
      </c>
      <c r="Z12" s="170"/>
      <c r="AA12" s="170"/>
    </row>
    <row r="13" spans="2:27" ht="12.75">
      <c r="B13" s="39" t="s">
        <v>43</v>
      </c>
      <c r="C13" s="171">
        <v>-265</v>
      </c>
      <c r="D13" s="36">
        <v>-83</v>
      </c>
      <c r="E13" s="36">
        <v>-84</v>
      </c>
      <c r="F13" s="36">
        <v>-40</v>
      </c>
      <c r="G13" s="36">
        <v>-58</v>
      </c>
      <c r="H13" s="36"/>
      <c r="I13" s="171">
        <v>-292.8</v>
      </c>
      <c r="J13" s="36">
        <v>-81.6</v>
      </c>
      <c r="K13" s="36">
        <v>-65</v>
      </c>
      <c r="L13" s="36">
        <v>-79</v>
      </c>
      <c r="M13" s="36">
        <v>-67</v>
      </c>
      <c r="N13" s="170"/>
      <c r="O13" s="171">
        <v>-369</v>
      </c>
      <c r="P13" s="36">
        <v>-106</v>
      </c>
      <c r="Q13" s="36">
        <v>-105</v>
      </c>
      <c r="R13" s="36">
        <v>-76</v>
      </c>
      <c r="S13" s="36">
        <v>-82</v>
      </c>
      <c r="T13" s="170"/>
      <c r="U13" s="171">
        <v>-394</v>
      </c>
      <c r="V13" s="36">
        <v>-123</v>
      </c>
      <c r="W13" s="36">
        <v>-98.4</v>
      </c>
      <c r="X13" s="36">
        <v>-78.2</v>
      </c>
      <c r="Y13" s="36">
        <v>-94</v>
      </c>
      <c r="Z13" s="170"/>
      <c r="AA13" s="170"/>
    </row>
    <row r="14" spans="2:27" ht="12.75">
      <c r="B14" s="40" t="s">
        <v>44</v>
      </c>
      <c r="C14" s="171">
        <v>-876</v>
      </c>
      <c r="D14" s="36">
        <v>-232</v>
      </c>
      <c r="E14" s="36">
        <v>-194</v>
      </c>
      <c r="F14" s="36">
        <v>-259</v>
      </c>
      <c r="G14" s="36">
        <v>-190.9</v>
      </c>
      <c r="H14" s="36"/>
      <c r="I14" s="171">
        <v>-902.7</v>
      </c>
      <c r="J14" s="36">
        <v>-281.2</v>
      </c>
      <c r="K14" s="36">
        <v>-212</v>
      </c>
      <c r="L14" s="36">
        <v>-205</v>
      </c>
      <c r="M14" s="36">
        <v>-205</v>
      </c>
      <c r="N14" s="170"/>
      <c r="O14" s="171">
        <v>-975</v>
      </c>
      <c r="P14" s="36">
        <v>-275</v>
      </c>
      <c r="Q14" s="36">
        <v>-211</v>
      </c>
      <c r="R14" s="36">
        <v>-232</v>
      </c>
      <c r="S14" s="36">
        <v>-257</v>
      </c>
      <c r="T14" s="170"/>
      <c r="U14" s="171">
        <v>-1128</v>
      </c>
      <c r="V14" s="36">
        <v>-350</v>
      </c>
      <c r="W14" s="36">
        <v>-273.8</v>
      </c>
      <c r="X14" s="36">
        <v>-257.1</v>
      </c>
      <c r="Y14" s="36">
        <v>-246.7</v>
      </c>
      <c r="Z14" s="170"/>
      <c r="AA14" s="170"/>
    </row>
    <row r="15" spans="2:27" ht="12.75">
      <c r="B15" s="39" t="s">
        <v>46</v>
      </c>
      <c r="C15" s="171">
        <v>-1128</v>
      </c>
      <c r="D15" s="36">
        <v>-483</v>
      </c>
      <c r="E15" s="36">
        <v>-189</v>
      </c>
      <c r="F15" s="36">
        <v>-231</v>
      </c>
      <c r="G15" s="36">
        <v>-225.6</v>
      </c>
      <c r="H15" s="36"/>
      <c r="I15" s="171">
        <v>-1111.1</v>
      </c>
      <c r="J15" s="36">
        <v>-301.2</v>
      </c>
      <c r="K15" s="36">
        <v>-216</v>
      </c>
      <c r="L15" s="36">
        <v>-412</v>
      </c>
      <c r="M15" s="36">
        <v>-182</v>
      </c>
      <c r="N15" s="170"/>
      <c r="O15" s="171">
        <v>-1139</v>
      </c>
      <c r="P15" s="36">
        <v>-335</v>
      </c>
      <c r="Q15" s="36">
        <v>-223</v>
      </c>
      <c r="R15" s="36">
        <v>-374</v>
      </c>
      <c r="S15" s="36">
        <v>-207</v>
      </c>
      <c r="T15" s="170"/>
      <c r="U15" s="171">
        <v>-942</v>
      </c>
      <c r="V15" s="36">
        <v>-365</v>
      </c>
      <c r="W15" s="36">
        <v>-162.7</v>
      </c>
      <c r="X15" s="36">
        <v>-225</v>
      </c>
      <c r="Y15" s="36">
        <v>-189.4</v>
      </c>
      <c r="Z15" s="170"/>
      <c r="AA15" s="170"/>
    </row>
    <row r="16" spans="2:27" ht="12.75">
      <c r="B16" s="39" t="s">
        <v>47</v>
      </c>
      <c r="C16" s="171">
        <v>449</v>
      </c>
      <c r="D16" s="36">
        <v>140</v>
      </c>
      <c r="E16" s="36">
        <v>131</v>
      </c>
      <c r="F16" s="36">
        <v>90</v>
      </c>
      <c r="G16" s="36">
        <v>88</v>
      </c>
      <c r="H16" s="36"/>
      <c r="I16" s="171">
        <v>512.6</v>
      </c>
      <c r="J16" s="36">
        <v>106.9</v>
      </c>
      <c r="K16" s="36">
        <v>119</v>
      </c>
      <c r="L16" s="36">
        <v>148</v>
      </c>
      <c r="M16" s="36">
        <v>139</v>
      </c>
      <c r="N16" s="170"/>
      <c r="O16" s="171">
        <v>546</v>
      </c>
      <c r="P16" s="36">
        <v>166</v>
      </c>
      <c r="Q16" s="36">
        <v>177</v>
      </c>
      <c r="R16" s="36">
        <v>90</v>
      </c>
      <c r="S16" s="36">
        <v>113</v>
      </c>
      <c r="T16" s="170"/>
      <c r="U16" s="171">
        <v>584</v>
      </c>
      <c r="V16" s="36">
        <v>185</v>
      </c>
      <c r="W16" s="36">
        <v>145</v>
      </c>
      <c r="X16" s="36">
        <v>136.1</v>
      </c>
      <c r="Y16" s="36">
        <v>117.5</v>
      </c>
      <c r="Z16" s="170"/>
      <c r="AA16" s="170"/>
    </row>
    <row r="17" spans="2:27" ht="12.75">
      <c r="B17" s="39" t="s">
        <v>48</v>
      </c>
      <c r="C17" s="171">
        <v>-1186</v>
      </c>
      <c r="D17" s="36">
        <v>-242</v>
      </c>
      <c r="E17" s="36">
        <v>-126</v>
      </c>
      <c r="F17" s="36">
        <v>-777</v>
      </c>
      <c r="G17" s="36">
        <v>-39.8</v>
      </c>
      <c r="H17" s="36"/>
      <c r="I17" s="171">
        <v>-635.2</v>
      </c>
      <c r="J17" s="36">
        <v>-468.7</v>
      </c>
      <c r="K17" s="36">
        <v>-38</v>
      </c>
      <c r="L17" s="36">
        <v>-106</v>
      </c>
      <c r="M17" s="36">
        <v>-24</v>
      </c>
      <c r="N17" s="170"/>
      <c r="O17" s="171">
        <v>-991</v>
      </c>
      <c r="P17" s="36">
        <v>-454</v>
      </c>
      <c r="Q17" s="36">
        <v>-77</v>
      </c>
      <c r="R17" s="36">
        <v>-402</v>
      </c>
      <c r="S17" s="36">
        <v>-58</v>
      </c>
      <c r="T17" s="170"/>
      <c r="U17" s="171">
        <v>-924</v>
      </c>
      <c r="V17" s="36">
        <v>-818</v>
      </c>
      <c r="W17" s="36">
        <v>-71.3</v>
      </c>
      <c r="X17" s="36">
        <v>5.2</v>
      </c>
      <c r="Y17" s="36">
        <v>-40.1</v>
      </c>
      <c r="Z17" s="170"/>
      <c r="AA17" s="170"/>
    </row>
    <row r="18" spans="2:27" ht="12.75">
      <c r="B18" s="103" t="s">
        <v>137</v>
      </c>
      <c r="C18" s="172">
        <v>-4072</v>
      </c>
      <c r="D18" s="100">
        <v>-1155</v>
      </c>
      <c r="E18" s="100">
        <v>-697</v>
      </c>
      <c r="F18" s="100">
        <v>-1506</v>
      </c>
      <c r="G18" s="100">
        <v>-712</v>
      </c>
      <c r="H18" s="100"/>
      <c r="I18" s="172">
        <v>-3759.8</v>
      </c>
      <c r="J18" s="100">
        <v>-1319.7</v>
      </c>
      <c r="K18" s="100">
        <v>-754</v>
      </c>
      <c r="L18" s="100">
        <v>-1030</v>
      </c>
      <c r="M18" s="100">
        <v>-656</v>
      </c>
      <c r="N18" s="170"/>
      <c r="O18" s="172">
        <v>-4065</v>
      </c>
      <c r="P18" s="100">
        <v>-1239</v>
      </c>
      <c r="Q18" s="100">
        <v>-716</v>
      </c>
      <c r="R18" s="100">
        <v>-1338</v>
      </c>
      <c r="S18" s="100">
        <v>-772</v>
      </c>
      <c r="T18" s="170"/>
      <c r="U18" s="172">
        <v>-3854</v>
      </c>
      <c r="V18" s="100">
        <v>-1801</v>
      </c>
      <c r="W18" s="100">
        <v>-715.8</v>
      </c>
      <c r="X18" s="100">
        <v>-695.7</v>
      </c>
      <c r="Y18" s="100">
        <v>-641.4</v>
      </c>
      <c r="Z18" s="170"/>
      <c r="AA18" s="170"/>
    </row>
    <row r="19" spans="2:27" ht="12.75">
      <c r="B19" s="102"/>
      <c r="C19" s="171"/>
      <c r="D19" s="36"/>
      <c r="E19" s="36"/>
      <c r="F19" s="36"/>
      <c r="G19" s="36"/>
      <c r="H19" s="36"/>
      <c r="I19" s="171"/>
      <c r="J19" s="36"/>
      <c r="K19" s="36"/>
      <c r="L19" s="36"/>
      <c r="M19" s="36"/>
      <c r="N19" s="170"/>
      <c r="O19" s="171"/>
      <c r="P19" s="36"/>
      <c r="Q19" s="36"/>
      <c r="R19" s="36"/>
      <c r="S19" s="36"/>
      <c r="T19" s="170"/>
      <c r="U19" s="171"/>
      <c r="V19" s="36"/>
      <c r="W19" s="36"/>
      <c r="X19" s="36"/>
      <c r="Y19" s="36"/>
      <c r="Z19" s="170"/>
      <c r="AA19" s="170"/>
    </row>
    <row r="20" spans="2:27" ht="13.5" thickBot="1">
      <c r="B20" s="105" t="s">
        <v>50</v>
      </c>
      <c r="C20" s="173">
        <v>219</v>
      </c>
      <c r="D20" s="47">
        <v>40</v>
      </c>
      <c r="E20" s="47">
        <v>260</v>
      </c>
      <c r="F20" s="47">
        <v>-412</v>
      </c>
      <c r="G20" s="47">
        <v>333</v>
      </c>
      <c r="H20" s="47"/>
      <c r="I20" s="173">
        <v>1094.5</v>
      </c>
      <c r="J20" s="47">
        <v>-177</v>
      </c>
      <c r="K20" s="47">
        <v>425</v>
      </c>
      <c r="L20" s="47">
        <v>286</v>
      </c>
      <c r="M20" s="47">
        <v>561</v>
      </c>
      <c r="N20" s="170"/>
      <c r="O20" s="173">
        <v>2006</v>
      </c>
      <c r="P20" s="47">
        <v>-27</v>
      </c>
      <c r="Q20" s="47">
        <v>717</v>
      </c>
      <c r="R20" s="47">
        <v>471</v>
      </c>
      <c r="S20" s="47">
        <v>845</v>
      </c>
      <c r="T20" s="170"/>
      <c r="U20" s="173">
        <v>2331</v>
      </c>
      <c r="V20" s="47">
        <v>127</v>
      </c>
      <c r="W20" s="47">
        <v>828.8</v>
      </c>
      <c r="X20" s="47">
        <v>651.9</v>
      </c>
      <c r="Y20" s="47">
        <v>722.9</v>
      </c>
      <c r="Z20" s="170"/>
      <c r="AA20" s="170"/>
    </row>
    <row r="21" spans="2:25" ht="13.5" thickTop="1">
      <c r="B21" s="10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2:25" ht="12.75">
      <c r="B22" s="102" t="s">
        <v>214</v>
      </c>
      <c r="C22" s="36">
        <v>1285</v>
      </c>
      <c r="D22" s="36">
        <v>295</v>
      </c>
      <c r="E22" s="36">
        <v>496</v>
      </c>
      <c r="F22" s="36">
        <v>-123</v>
      </c>
      <c r="G22" s="36">
        <v>619</v>
      </c>
      <c r="H22" s="36"/>
      <c r="I22" s="36">
        <v>2426</v>
      </c>
      <c r="J22" s="36">
        <v>116.69999999999999</v>
      </c>
      <c r="K22" s="36">
        <v>767</v>
      </c>
      <c r="L22" s="36">
        <f>L20-L11</f>
        <v>664</v>
      </c>
      <c r="M22" s="36">
        <f>M20-M11</f>
        <v>878</v>
      </c>
      <c r="O22" s="36">
        <f>O20-O11</f>
        <v>3143</v>
      </c>
      <c r="P22" s="36">
        <f>P20-P11</f>
        <v>208</v>
      </c>
      <c r="Q22" s="36">
        <f>Q20-Q11</f>
        <v>994</v>
      </c>
      <c r="R22" s="36">
        <f>R20-R11</f>
        <v>815</v>
      </c>
      <c r="S22" s="36">
        <f>S20-S11</f>
        <v>1126</v>
      </c>
      <c r="U22" s="36">
        <f>U20-U11</f>
        <v>3381</v>
      </c>
      <c r="V22" s="36">
        <f>V20-V11</f>
        <v>457</v>
      </c>
      <c r="W22" s="36">
        <f>W20-W11</f>
        <v>1083.3999999999999</v>
      </c>
      <c r="X22" s="36">
        <f>X20-X11</f>
        <v>928.9</v>
      </c>
      <c r="Y22" s="36">
        <f>Y20-Y11</f>
        <v>911.7</v>
      </c>
    </row>
    <row r="23" spans="2:25" ht="12.75">
      <c r="B23" s="10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O23" s="36"/>
      <c r="P23" s="36"/>
      <c r="Q23" s="36"/>
      <c r="R23" s="36"/>
      <c r="S23" s="36"/>
      <c r="U23" s="36"/>
      <c r="V23" s="36"/>
      <c r="W23" s="36"/>
      <c r="X23" s="36"/>
      <c r="Y23" s="36"/>
    </row>
    <row r="24" spans="2:25" ht="12.75">
      <c r="B24" s="12" t="s">
        <v>221</v>
      </c>
      <c r="C24" s="260">
        <v>12881</v>
      </c>
      <c r="E24" s="15"/>
      <c r="F24" s="15"/>
      <c r="G24" s="15"/>
      <c r="H24" s="15"/>
      <c r="I24" s="171">
        <v>13378</v>
      </c>
      <c r="O24" s="171">
        <v>14178</v>
      </c>
      <c r="U24" s="171">
        <v>14116</v>
      </c>
      <c r="V24" s="16"/>
      <c r="W24" s="16"/>
      <c r="X24" s="16"/>
      <c r="Y24" s="16"/>
    </row>
    <row r="25" spans="2:25" ht="12.75">
      <c r="B25" s="12" t="s">
        <v>222</v>
      </c>
      <c r="C25" s="261">
        <v>8188</v>
      </c>
      <c r="D25" s="16"/>
      <c r="E25" s="176"/>
      <c r="F25" s="176"/>
      <c r="G25" s="176"/>
      <c r="H25" s="176"/>
      <c r="I25" s="261">
        <v>8809</v>
      </c>
      <c r="J25" s="16"/>
      <c r="K25" s="16"/>
      <c r="L25" s="16"/>
      <c r="M25" s="16"/>
      <c r="O25" s="171">
        <v>9061</v>
      </c>
      <c r="P25" s="16"/>
      <c r="Q25" s="16"/>
      <c r="R25" s="16"/>
      <c r="S25" s="16"/>
      <c r="U25" s="171">
        <v>9372</v>
      </c>
      <c r="V25" s="16"/>
      <c r="W25" s="16"/>
      <c r="X25" s="16"/>
      <c r="Y25" s="16"/>
    </row>
    <row r="26" spans="2:25" ht="12.75">
      <c r="B26" s="12" t="s">
        <v>223</v>
      </c>
      <c r="C26" s="261">
        <v>3929</v>
      </c>
      <c r="D26" s="16"/>
      <c r="E26" s="176"/>
      <c r="F26" s="176"/>
      <c r="G26" s="176"/>
      <c r="H26" s="176"/>
      <c r="I26" s="261">
        <v>3646</v>
      </c>
      <c r="J26" s="16"/>
      <c r="K26" s="16"/>
      <c r="L26" s="16"/>
      <c r="M26" s="16"/>
      <c r="O26" s="171">
        <v>4041</v>
      </c>
      <c r="P26" s="16"/>
      <c r="Q26" s="16"/>
      <c r="R26" s="16"/>
      <c r="S26" s="16"/>
      <c r="U26" s="171">
        <v>3587</v>
      </c>
      <c r="V26" s="16"/>
      <c r="W26" s="16"/>
      <c r="X26" s="16"/>
      <c r="Y26" s="16"/>
    </row>
    <row r="27" spans="3:25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6"/>
      <c r="P27" s="16"/>
      <c r="Q27" s="16"/>
      <c r="R27" s="16"/>
      <c r="S27" s="16"/>
      <c r="U27" s="16"/>
      <c r="V27" s="16"/>
      <c r="W27" s="16"/>
      <c r="X27" s="16"/>
      <c r="Y27" s="16"/>
    </row>
    <row r="28" spans="3:25" ht="12.7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6"/>
      <c r="P28" s="16"/>
      <c r="Q28" s="16"/>
      <c r="R28" s="16"/>
      <c r="S28" s="16"/>
      <c r="U28" s="16"/>
      <c r="V28" s="16"/>
      <c r="W28" s="16"/>
      <c r="X28" s="16"/>
      <c r="Y28" s="16"/>
    </row>
    <row r="29" spans="3:25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  <c r="S29" s="16"/>
      <c r="U29" s="16"/>
      <c r="V29" s="16"/>
      <c r="W29" s="16"/>
      <c r="X29" s="16"/>
      <c r="Y29" s="16"/>
    </row>
    <row r="30" spans="3:25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  <row r="47" spans="3:25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U47" s="16"/>
      <c r="V47" s="16"/>
      <c r="W47" s="16"/>
      <c r="X47" s="16"/>
      <c r="Y47" s="16"/>
    </row>
    <row r="48" spans="3:25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U48" s="16"/>
      <c r="V48" s="16"/>
      <c r="W48" s="16"/>
      <c r="X48" s="16"/>
      <c r="Y48" s="16"/>
    </row>
  </sheetData>
  <sheetProtection/>
  <mergeCells count="5">
    <mergeCell ref="O5:S5"/>
    <mergeCell ref="U5:Y5"/>
    <mergeCell ref="E3:M3"/>
    <mergeCell ref="I5:M5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53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8.7109375" style="0" customWidth="1"/>
    <col min="15" max="19" width="13.8515625" style="12" customWidth="1"/>
    <col min="20" max="20" width="8.710937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124</v>
      </c>
      <c r="C2" s="445" t="s">
        <v>205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89"/>
      <c r="D3" s="89"/>
      <c r="E3" s="444" t="s">
        <v>62</v>
      </c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 customHeight="1">
      <c r="B5" s="94" t="s">
        <v>132</v>
      </c>
      <c r="C5" s="94"/>
      <c r="D5" s="94"/>
      <c r="E5" s="112"/>
      <c r="F5" s="112"/>
      <c r="G5" s="112"/>
      <c r="H5" s="112"/>
      <c r="I5" s="443" t="s">
        <v>63</v>
      </c>
      <c r="J5" s="443"/>
      <c r="K5" s="443"/>
      <c r="L5" s="443"/>
      <c r="M5" s="443"/>
      <c r="O5" s="443"/>
      <c r="P5" s="443"/>
      <c r="Q5" s="443"/>
      <c r="R5" s="443"/>
      <c r="S5" s="443"/>
      <c r="U5" s="443"/>
      <c r="V5" s="443"/>
      <c r="W5" s="443"/>
      <c r="X5" s="443"/>
      <c r="Y5" s="443"/>
    </row>
    <row r="6" spans="2:25" ht="12.75">
      <c r="B6" s="97"/>
      <c r="C6" s="171"/>
      <c r="D6" s="36"/>
      <c r="E6" s="36"/>
      <c r="F6" s="36"/>
      <c r="G6" s="36"/>
      <c r="H6" s="36"/>
      <c r="I6" s="171"/>
      <c r="J6" s="36"/>
      <c r="K6" s="36"/>
      <c r="L6" s="36"/>
      <c r="M6" s="36"/>
      <c r="O6" s="171"/>
      <c r="P6" s="36"/>
      <c r="Q6" s="36"/>
      <c r="R6" s="36"/>
      <c r="S6" s="36"/>
      <c r="U6" s="171"/>
      <c r="V6" s="36"/>
      <c r="W6" s="36"/>
      <c r="X6" s="36"/>
      <c r="Y6" s="36"/>
    </row>
    <row r="7" spans="2:26" ht="12.75">
      <c r="B7" s="97" t="s">
        <v>133</v>
      </c>
      <c r="C7" s="171">
        <v>27740</v>
      </c>
      <c r="D7" s="36">
        <v>8364</v>
      </c>
      <c r="E7" s="36">
        <v>4661</v>
      </c>
      <c r="F7" s="36">
        <v>5189</v>
      </c>
      <c r="G7" s="36">
        <v>9525.9</v>
      </c>
      <c r="H7" s="36"/>
      <c r="I7" s="171">
        <v>31274.3</v>
      </c>
      <c r="J7" s="36">
        <v>8373.4</v>
      </c>
      <c r="K7" s="36">
        <v>5241</v>
      </c>
      <c r="L7" s="36">
        <v>6589</v>
      </c>
      <c r="M7" s="36">
        <v>11071</v>
      </c>
      <c r="N7" s="170"/>
      <c r="O7" s="171">
        <v>28367</v>
      </c>
      <c r="P7" s="36">
        <v>10080</v>
      </c>
      <c r="Q7" s="36">
        <v>5167</v>
      </c>
      <c r="R7" s="36">
        <v>5246</v>
      </c>
      <c r="S7" s="36">
        <v>7874</v>
      </c>
      <c r="T7" s="170"/>
      <c r="U7" s="171">
        <v>25341</v>
      </c>
      <c r="V7" s="36">
        <v>6939</v>
      </c>
      <c r="W7" s="36">
        <v>4756</v>
      </c>
      <c r="X7" s="36">
        <v>5145</v>
      </c>
      <c r="Y7" s="36">
        <v>8501</v>
      </c>
      <c r="Z7" s="170"/>
    </row>
    <row r="8" spans="2:26" ht="12.75">
      <c r="B8" s="97" t="s">
        <v>134</v>
      </c>
      <c r="C8" s="171">
        <v>440</v>
      </c>
      <c r="D8" s="36">
        <v>207</v>
      </c>
      <c r="E8" s="36">
        <v>66</v>
      </c>
      <c r="F8" s="36">
        <v>74</v>
      </c>
      <c r="G8" s="36">
        <v>93</v>
      </c>
      <c r="H8" s="36"/>
      <c r="I8" s="171">
        <v>468.413756934424</v>
      </c>
      <c r="J8" s="36">
        <v>249.2</v>
      </c>
      <c r="K8" s="36">
        <v>55</v>
      </c>
      <c r="L8" s="36">
        <v>45</v>
      </c>
      <c r="M8" s="36">
        <v>119</v>
      </c>
      <c r="N8" s="170"/>
      <c r="O8" s="171">
        <v>458</v>
      </c>
      <c r="P8" s="36">
        <v>139</v>
      </c>
      <c r="Q8" s="36">
        <v>133</v>
      </c>
      <c r="R8" s="36">
        <v>111</v>
      </c>
      <c r="S8" s="36">
        <v>75</v>
      </c>
      <c r="T8" s="170"/>
      <c r="U8" s="171">
        <v>318</v>
      </c>
      <c r="V8" s="36">
        <v>48</v>
      </c>
      <c r="W8" s="36">
        <v>90</v>
      </c>
      <c r="X8" s="36">
        <v>102</v>
      </c>
      <c r="Y8" s="36">
        <v>78</v>
      </c>
      <c r="Z8" s="170"/>
    </row>
    <row r="9" spans="2:26" ht="12.75">
      <c r="B9" s="99" t="s">
        <v>135</v>
      </c>
      <c r="C9" s="172">
        <v>28180</v>
      </c>
      <c r="D9" s="100">
        <v>8570</v>
      </c>
      <c r="E9" s="100">
        <v>4727</v>
      </c>
      <c r="F9" s="100">
        <v>5264</v>
      </c>
      <c r="G9" s="100">
        <v>9619</v>
      </c>
      <c r="H9" s="100"/>
      <c r="I9" s="172">
        <v>31742</v>
      </c>
      <c r="J9" s="100">
        <v>8622.7</v>
      </c>
      <c r="K9" s="100">
        <v>5296</v>
      </c>
      <c r="L9" s="100">
        <v>6634</v>
      </c>
      <c r="M9" s="100">
        <v>11190</v>
      </c>
      <c r="N9" s="170"/>
      <c r="O9" s="172">
        <v>28825</v>
      </c>
      <c r="P9" s="100">
        <v>10219</v>
      </c>
      <c r="Q9" s="100">
        <v>5300</v>
      </c>
      <c r="R9" s="100">
        <v>5357</v>
      </c>
      <c r="S9" s="100">
        <v>7949</v>
      </c>
      <c r="T9" s="170"/>
      <c r="U9" s="172">
        <v>25659</v>
      </c>
      <c r="V9" s="100">
        <v>6987</v>
      </c>
      <c r="W9" s="100">
        <v>4846</v>
      </c>
      <c r="X9" s="100">
        <v>5247</v>
      </c>
      <c r="Y9" s="100">
        <v>8579</v>
      </c>
      <c r="Z9" s="170"/>
    </row>
    <row r="10" spans="2:26" ht="12.75">
      <c r="B10" s="97"/>
      <c r="C10" s="171">
        <v>0</v>
      </c>
      <c r="D10" s="36"/>
      <c r="E10" s="36"/>
      <c r="F10" s="36"/>
      <c r="G10" s="36"/>
      <c r="H10" s="36"/>
      <c r="I10" s="171"/>
      <c r="J10" s="36"/>
      <c r="K10" s="36"/>
      <c r="L10" s="36"/>
      <c r="M10" s="36"/>
      <c r="N10" s="170"/>
      <c r="O10" s="171"/>
      <c r="P10" s="36"/>
      <c r="Q10" s="36"/>
      <c r="R10" s="36"/>
      <c r="S10" s="36"/>
      <c r="T10" s="170"/>
      <c r="U10" s="171"/>
      <c r="V10" s="36"/>
      <c r="W10" s="36"/>
      <c r="X10" s="36"/>
      <c r="Y10" s="36"/>
      <c r="Z10" s="170"/>
    </row>
    <row r="11" spans="2:26" ht="12.75">
      <c r="B11" s="102" t="s">
        <v>45</v>
      </c>
      <c r="C11" s="171">
        <v>-252</v>
      </c>
      <c r="D11" s="36">
        <v>-63</v>
      </c>
      <c r="E11" s="36">
        <v>-65</v>
      </c>
      <c r="F11" s="36">
        <v>-64</v>
      </c>
      <c r="G11" s="36">
        <v>-60.7</v>
      </c>
      <c r="H11" s="36"/>
      <c r="I11" s="171">
        <v>-241.6</v>
      </c>
      <c r="J11" s="36">
        <v>-115.4</v>
      </c>
      <c r="K11" s="36">
        <v>-43</v>
      </c>
      <c r="L11" s="36">
        <v>-43</v>
      </c>
      <c r="M11" s="36">
        <v>-40</v>
      </c>
      <c r="N11" s="170"/>
      <c r="O11" s="171">
        <v>-181</v>
      </c>
      <c r="P11" s="36">
        <v>-65</v>
      </c>
      <c r="Q11" s="36">
        <v>-39</v>
      </c>
      <c r="R11" s="36">
        <v>-38</v>
      </c>
      <c r="S11" s="36">
        <v>-39</v>
      </c>
      <c r="T11" s="170"/>
      <c r="U11" s="171">
        <v>-177.4</v>
      </c>
      <c r="V11" s="36">
        <v>-46</v>
      </c>
      <c r="W11" s="36">
        <v>-44</v>
      </c>
      <c r="X11" s="36">
        <v>-43</v>
      </c>
      <c r="Y11" s="36">
        <v>-44</v>
      </c>
      <c r="Z11" s="170"/>
    </row>
    <row r="12" spans="2:26" ht="12.75">
      <c r="B12" s="102" t="s">
        <v>136</v>
      </c>
      <c r="C12" s="171">
        <v>-26769</v>
      </c>
      <c r="D12" s="36">
        <v>-7921</v>
      </c>
      <c r="E12" s="36">
        <v>-4735</v>
      </c>
      <c r="F12" s="36">
        <v>-5153</v>
      </c>
      <c r="G12" s="36">
        <v>-8959</v>
      </c>
      <c r="H12" s="36"/>
      <c r="I12" s="171">
        <v>-31119.2</v>
      </c>
      <c r="J12" s="36">
        <v>-8757.3</v>
      </c>
      <c r="K12" s="36">
        <v>-5362</v>
      </c>
      <c r="L12" s="36">
        <v>-6429</v>
      </c>
      <c r="M12" s="36">
        <v>-10571</v>
      </c>
      <c r="N12" s="170"/>
      <c r="O12" s="171">
        <v>-28061</v>
      </c>
      <c r="P12" s="36">
        <v>-9737</v>
      </c>
      <c r="Q12" s="36">
        <v>-5175</v>
      </c>
      <c r="R12" s="36">
        <v>-5428</v>
      </c>
      <c r="S12" s="36">
        <v>-7721</v>
      </c>
      <c r="T12" s="170"/>
      <c r="U12" s="171">
        <v>-25489.8</v>
      </c>
      <c r="V12" s="36">
        <v>-6997</v>
      </c>
      <c r="W12" s="36">
        <v>-4782</v>
      </c>
      <c r="X12" s="36">
        <v>-5133</v>
      </c>
      <c r="Y12" s="36">
        <v>-8578</v>
      </c>
      <c r="Z12" s="170"/>
    </row>
    <row r="13" spans="2:26" ht="12.75">
      <c r="B13" s="39" t="s">
        <v>43</v>
      </c>
      <c r="C13" s="171">
        <v>-21886</v>
      </c>
      <c r="D13" s="36">
        <v>-6310</v>
      </c>
      <c r="E13" s="36">
        <v>-3681</v>
      </c>
      <c r="F13" s="36">
        <v>-4125</v>
      </c>
      <c r="G13" s="36">
        <v>-7770</v>
      </c>
      <c r="H13" s="36"/>
      <c r="I13" s="171">
        <v>-25538.6</v>
      </c>
      <c r="J13" s="36">
        <v>-6941.5</v>
      </c>
      <c r="K13" s="36">
        <v>-4292</v>
      </c>
      <c r="L13" s="36">
        <v>-5309</v>
      </c>
      <c r="M13" s="36">
        <v>-8996</v>
      </c>
      <c r="N13" s="170"/>
      <c r="O13" s="171">
        <v>-22379</v>
      </c>
      <c r="P13" s="36">
        <v>-8071</v>
      </c>
      <c r="Q13" s="36">
        <v>-4172</v>
      </c>
      <c r="R13" s="36">
        <v>-4125</v>
      </c>
      <c r="S13" s="36">
        <v>-6011</v>
      </c>
      <c r="T13" s="170"/>
      <c r="U13" s="171">
        <v>-20093</v>
      </c>
      <c r="V13" s="36">
        <v>-5447</v>
      </c>
      <c r="W13" s="36">
        <v>-3732</v>
      </c>
      <c r="X13" s="36">
        <v>-4015</v>
      </c>
      <c r="Y13" s="36">
        <v>-6899</v>
      </c>
      <c r="Z13" s="170"/>
    </row>
    <row r="14" spans="2:26" ht="12.75">
      <c r="B14" s="40" t="s">
        <v>44</v>
      </c>
      <c r="C14" s="171">
        <v>-438</v>
      </c>
      <c r="D14" s="36">
        <v>-136</v>
      </c>
      <c r="E14" s="36">
        <v>-107</v>
      </c>
      <c r="F14" s="36">
        <v>-108</v>
      </c>
      <c r="G14" s="36">
        <v>-86</v>
      </c>
      <c r="H14" s="36"/>
      <c r="I14" s="171">
        <v>-513.5</v>
      </c>
      <c r="J14" s="36">
        <v>-217</v>
      </c>
      <c r="K14" s="36">
        <v>-81</v>
      </c>
      <c r="L14" s="36">
        <v>-117</v>
      </c>
      <c r="M14" s="36">
        <v>-98</v>
      </c>
      <c r="N14" s="170"/>
      <c r="O14" s="171">
        <v>-484</v>
      </c>
      <c r="P14" s="36">
        <v>-162</v>
      </c>
      <c r="Q14" s="36">
        <v>-109</v>
      </c>
      <c r="R14" s="36">
        <v>-106</v>
      </c>
      <c r="S14" s="36">
        <v>-107</v>
      </c>
      <c r="T14" s="170"/>
      <c r="U14" s="171">
        <v>-497.3</v>
      </c>
      <c r="V14" s="36">
        <v>-176</v>
      </c>
      <c r="W14" s="36">
        <v>-130</v>
      </c>
      <c r="X14" s="36">
        <v>-98</v>
      </c>
      <c r="Y14" s="36">
        <v>-93</v>
      </c>
      <c r="Z14" s="170"/>
    </row>
    <row r="15" spans="2:26" ht="12.75">
      <c r="B15" s="39" t="s">
        <v>46</v>
      </c>
      <c r="C15" s="171">
        <v>-4404</v>
      </c>
      <c r="D15" s="36">
        <v>-1333</v>
      </c>
      <c r="E15" s="36">
        <v>-892</v>
      </c>
      <c r="F15" s="36">
        <v>-914</v>
      </c>
      <c r="G15" s="36">
        <v>-1265</v>
      </c>
      <c r="H15" s="36"/>
      <c r="I15" s="171">
        <v>-4402.7</v>
      </c>
      <c r="J15" s="36">
        <v>-1206.6</v>
      </c>
      <c r="K15" s="36">
        <v>-847</v>
      </c>
      <c r="L15" s="36">
        <v>-962</v>
      </c>
      <c r="M15" s="36">
        <v>-1387</v>
      </c>
      <c r="N15" s="170"/>
      <c r="O15" s="171">
        <v>-4638</v>
      </c>
      <c r="P15" s="36">
        <v>-1305</v>
      </c>
      <c r="Q15" s="36">
        <v>-925</v>
      </c>
      <c r="R15" s="36">
        <v>-1010</v>
      </c>
      <c r="S15" s="36">
        <v>-1398</v>
      </c>
      <c r="T15" s="170"/>
      <c r="U15" s="171">
        <v>-4825.2</v>
      </c>
      <c r="V15" s="36">
        <v>-1287</v>
      </c>
      <c r="W15" s="36">
        <v>-985</v>
      </c>
      <c r="X15" s="36">
        <v>-1005</v>
      </c>
      <c r="Y15" s="36">
        <v>-1548</v>
      </c>
      <c r="Z15" s="170"/>
    </row>
    <row r="16" spans="2:26" ht="12.75">
      <c r="B16" s="39" t="s">
        <v>47</v>
      </c>
      <c r="C16" s="171">
        <v>36</v>
      </c>
      <c r="D16" s="36">
        <v>10</v>
      </c>
      <c r="E16" s="36">
        <v>9</v>
      </c>
      <c r="F16" s="36">
        <v>8</v>
      </c>
      <c r="G16" s="36">
        <v>9.6</v>
      </c>
      <c r="H16" s="36"/>
      <c r="I16" s="171">
        <v>58</v>
      </c>
      <c r="J16" s="36">
        <v>19.6</v>
      </c>
      <c r="K16" s="36">
        <v>16</v>
      </c>
      <c r="L16" s="36">
        <v>12</v>
      </c>
      <c r="M16" s="36">
        <v>10</v>
      </c>
      <c r="N16" s="170"/>
      <c r="O16" s="171">
        <v>55</v>
      </c>
      <c r="P16" s="36">
        <v>18</v>
      </c>
      <c r="Q16" s="36">
        <v>12</v>
      </c>
      <c r="R16" s="36">
        <v>16</v>
      </c>
      <c r="S16" s="36">
        <v>9</v>
      </c>
      <c r="T16" s="170"/>
      <c r="U16" s="171">
        <v>71.9</v>
      </c>
      <c r="V16" s="36">
        <v>31</v>
      </c>
      <c r="W16" s="36">
        <v>13</v>
      </c>
      <c r="X16" s="36">
        <v>15</v>
      </c>
      <c r="Y16" s="36">
        <v>13</v>
      </c>
      <c r="Z16" s="170"/>
    </row>
    <row r="17" spans="2:26" ht="12.75">
      <c r="B17" s="39" t="s">
        <v>48</v>
      </c>
      <c r="C17" s="262">
        <v>-77</v>
      </c>
      <c r="D17" s="148">
        <v>-152</v>
      </c>
      <c r="E17" s="36">
        <v>-63</v>
      </c>
      <c r="F17" s="148">
        <v>-14</v>
      </c>
      <c r="G17" s="148">
        <v>152</v>
      </c>
      <c r="H17" s="148"/>
      <c r="I17" s="262">
        <v>-722.3</v>
      </c>
      <c r="J17" s="148">
        <v>-411.7</v>
      </c>
      <c r="K17" s="148">
        <v>-158</v>
      </c>
      <c r="L17" s="148">
        <v>-53</v>
      </c>
      <c r="M17" s="148">
        <v>-100</v>
      </c>
      <c r="N17" s="170"/>
      <c r="O17" s="171">
        <v>-615</v>
      </c>
      <c r="P17" s="36">
        <v>-217</v>
      </c>
      <c r="Q17" s="36">
        <v>19</v>
      </c>
      <c r="R17" s="36">
        <v>-203</v>
      </c>
      <c r="S17" s="36">
        <v>-214</v>
      </c>
      <c r="T17" s="170"/>
      <c r="U17" s="171">
        <v>-146.6</v>
      </c>
      <c r="V17" s="36">
        <v>-118</v>
      </c>
      <c r="W17" s="36">
        <v>51</v>
      </c>
      <c r="X17" s="36">
        <v>-29</v>
      </c>
      <c r="Y17" s="36">
        <v>-51</v>
      </c>
      <c r="Z17" s="170"/>
    </row>
    <row r="18" spans="2:26" ht="12.75">
      <c r="B18" s="103" t="s">
        <v>137</v>
      </c>
      <c r="C18" s="172">
        <v>-27021</v>
      </c>
      <c r="D18" s="100">
        <v>-7984</v>
      </c>
      <c r="E18" s="100">
        <v>-4800</v>
      </c>
      <c r="F18" s="100">
        <v>-5217</v>
      </c>
      <c r="G18" s="100">
        <v>-9020</v>
      </c>
      <c r="H18" s="100"/>
      <c r="I18" s="172">
        <v>-31360.8</v>
      </c>
      <c r="J18" s="100">
        <v>-8872.7</v>
      </c>
      <c r="K18" s="100">
        <v>-5405</v>
      </c>
      <c r="L18" s="100">
        <v>-6472</v>
      </c>
      <c r="M18" s="100">
        <v>-10611</v>
      </c>
      <c r="N18" s="170"/>
      <c r="O18" s="172">
        <v>-28242</v>
      </c>
      <c r="P18" s="100">
        <v>-9802</v>
      </c>
      <c r="Q18" s="100">
        <v>-5214</v>
      </c>
      <c r="R18" s="100">
        <v>-5466</v>
      </c>
      <c r="S18" s="100">
        <v>-7760</v>
      </c>
      <c r="T18" s="170"/>
      <c r="U18" s="172">
        <v>-25667</v>
      </c>
      <c r="V18" s="100">
        <v>-7042</v>
      </c>
      <c r="W18" s="100">
        <v>-4827</v>
      </c>
      <c r="X18" s="100">
        <v>-5176</v>
      </c>
      <c r="Y18" s="100">
        <v>-8622</v>
      </c>
      <c r="Z18" s="170"/>
    </row>
    <row r="19" spans="2:26" ht="12.75">
      <c r="B19" s="102"/>
      <c r="C19" s="171">
        <v>0</v>
      </c>
      <c r="D19" s="36"/>
      <c r="E19" s="36"/>
      <c r="F19" s="36"/>
      <c r="G19" s="36"/>
      <c r="H19" s="36"/>
      <c r="I19" s="171"/>
      <c r="J19" s="36"/>
      <c r="K19" s="36"/>
      <c r="L19" s="36"/>
      <c r="M19" s="36"/>
      <c r="N19" s="170"/>
      <c r="O19" s="171"/>
      <c r="P19" s="36"/>
      <c r="Q19" s="36"/>
      <c r="R19" s="36"/>
      <c r="S19" s="36"/>
      <c r="T19" s="170"/>
      <c r="U19" s="171"/>
      <c r="V19" s="36"/>
      <c r="W19" s="36"/>
      <c r="X19" s="36"/>
      <c r="Y19" s="36"/>
      <c r="Z19" s="170"/>
    </row>
    <row r="20" spans="2:26" ht="13.5" thickBot="1">
      <c r="B20" s="105" t="s">
        <v>50</v>
      </c>
      <c r="C20" s="173">
        <v>1158</v>
      </c>
      <c r="D20" s="47">
        <v>585</v>
      </c>
      <c r="E20" s="47">
        <v>-73</v>
      </c>
      <c r="F20" s="47">
        <v>47</v>
      </c>
      <c r="G20" s="47">
        <v>598.9</v>
      </c>
      <c r="H20" s="47"/>
      <c r="I20" s="173">
        <v>381.8</v>
      </c>
      <c r="J20" s="47">
        <v>-250</v>
      </c>
      <c r="K20" s="47">
        <v>-109</v>
      </c>
      <c r="L20" s="47">
        <v>162</v>
      </c>
      <c r="M20" s="47">
        <v>579</v>
      </c>
      <c r="N20" s="170"/>
      <c r="O20" s="173">
        <v>583</v>
      </c>
      <c r="P20" s="47">
        <v>417</v>
      </c>
      <c r="Q20" s="47">
        <v>86</v>
      </c>
      <c r="R20" s="47">
        <v>-109</v>
      </c>
      <c r="S20" s="47">
        <v>189</v>
      </c>
      <c r="T20" s="170"/>
      <c r="U20" s="173">
        <v>-8</v>
      </c>
      <c r="V20" s="47">
        <v>-55</v>
      </c>
      <c r="W20" s="47">
        <v>19</v>
      </c>
      <c r="X20" s="47">
        <v>71</v>
      </c>
      <c r="Y20" s="47">
        <v>-43</v>
      </c>
      <c r="Z20" s="170"/>
    </row>
    <row r="21" spans="2:25" ht="13.5" thickTop="1">
      <c r="B21" s="10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2:25" ht="12.75">
      <c r="B22" s="102" t="s">
        <v>214</v>
      </c>
      <c r="C22" s="36">
        <v>1410</v>
      </c>
      <c r="D22" s="36">
        <v>649</v>
      </c>
      <c r="E22" s="36">
        <v>-8</v>
      </c>
      <c r="F22" s="36">
        <v>111</v>
      </c>
      <c r="G22" s="36">
        <v>659.6</v>
      </c>
      <c r="H22" s="36"/>
      <c r="I22" s="36">
        <v>623.4</v>
      </c>
      <c r="J22" s="36">
        <v>-134.6</v>
      </c>
      <c r="K22" s="36">
        <f>K20-K11</f>
        <v>-66</v>
      </c>
      <c r="L22" s="36">
        <f>L20-L11</f>
        <v>205</v>
      </c>
      <c r="M22" s="36">
        <f>M20-M11</f>
        <v>619</v>
      </c>
      <c r="O22" s="36">
        <f>O20-O11</f>
        <v>764</v>
      </c>
      <c r="P22" s="36">
        <f>P20-P11</f>
        <v>482</v>
      </c>
      <c r="Q22" s="36">
        <f>Q20-Q11</f>
        <v>125</v>
      </c>
      <c r="R22" s="36">
        <f>R20-R11</f>
        <v>-71</v>
      </c>
      <c r="S22" s="36">
        <f>S20-S11</f>
        <v>228</v>
      </c>
      <c r="U22" s="36">
        <f>U20-U11</f>
        <v>169.4</v>
      </c>
      <c r="V22" s="36">
        <f>V20-V11</f>
        <v>-9</v>
      </c>
      <c r="W22" s="36">
        <f>W20-W11</f>
        <v>63</v>
      </c>
      <c r="X22" s="36">
        <f>X20-X11</f>
        <v>114</v>
      </c>
      <c r="Y22" s="36">
        <f>Y20-Y11</f>
        <v>1</v>
      </c>
    </row>
    <row r="23" spans="2:25" ht="12.75">
      <c r="B23" s="10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  <c r="R23" s="16"/>
      <c r="S23" s="16"/>
      <c r="U23" s="16"/>
      <c r="V23" s="16"/>
      <c r="W23" s="16"/>
      <c r="X23" s="16"/>
      <c r="Y23" s="16"/>
    </row>
    <row r="24" spans="2:25" ht="12.75">
      <c r="B24" s="16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16"/>
      <c r="P24" s="16"/>
      <c r="Q24" s="16"/>
      <c r="R24" s="16"/>
      <c r="S24" s="16"/>
      <c r="U24" s="16"/>
      <c r="V24" s="16"/>
      <c r="W24" s="16"/>
      <c r="X24" s="16"/>
      <c r="Y24" s="16"/>
    </row>
    <row r="25" spans="2:25" ht="12.75">
      <c r="B25" s="16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  <c r="R25" s="16"/>
      <c r="S25" s="16"/>
      <c r="U25" s="16"/>
      <c r="V25" s="16"/>
      <c r="W25" s="16"/>
      <c r="X25" s="16"/>
      <c r="Y25" s="16"/>
    </row>
    <row r="26" spans="2:25" ht="12.75">
      <c r="B26" s="16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  <c r="R26" s="16"/>
      <c r="S26" s="16"/>
      <c r="U26" s="16"/>
      <c r="V26" s="16"/>
      <c r="W26" s="16"/>
      <c r="X26" s="16"/>
      <c r="Y26" s="16"/>
    </row>
    <row r="27" spans="2:25" ht="12.75">
      <c r="B27" s="16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6"/>
      <c r="P27" s="16"/>
      <c r="Q27" s="16"/>
      <c r="R27" s="16"/>
      <c r="S27" s="16"/>
      <c r="U27" s="16"/>
      <c r="V27" s="16"/>
      <c r="W27" s="16"/>
      <c r="X27" s="16"/>
      <c r="Y27" s="16"/>
    </row>
    <row r="28" spans="2:25" ht="12.75">
      <c r="B28" s="16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6"/>
      <c r="P28" s="16"/>
      <c r="Q28" s="16"/>
      <c r="R28" s="16"/>
      <c r="S28" s="16"/>
      <c r="U28" s="16"/>
      <c r="V28" s="16"/>
      <c r="W28" s="16"/>
      <c r="X28" s="16"/>
      <c r="Y28" s="16"/>
    </row>
    <row r="29" spans="3:25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  <c r="S29" s="16"/>
      <c r="U29" s="16"/>
      <c r="V29" s="16"/>
      <c r="W29" s="16"/>
      <c r="X29" s="16"/>
      <c r="Y29" s="16"/>
    </row>
    <row r="30" spans="3:25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  <row r="47" spans="3:19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</row>
    <row r="48" spans="3:19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</row>
    <row r="49" spans="3:19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O49" s="16"/>
      <c r="P49" s="16"/>
      <c r="Q49" s="16"/>
      <c r="R49" s="16"/>
      <c r="S49" s="16"/>
    </row>
    <row r="50" spans="3:19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  <c r="R50" s="16"/>
      <c r="S50" s="16"/>
    </row>
    <row r="51" spans="3:19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O51" s="16"/>
      <c r="P51" s="16"/>
      <c r="Q51" s="16"/>
      <c r="R51" s="16"/>
      <c r="S51" s="16"/>
    </row>
    <row r="52" spans="3:19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O52" s="16"/>
      <c r="P52" s="16"/>
      <c r="Q52" s="16"/>
      <c r="R52" s="16"/>
      <c r="S52" s="16"/>
    </row>
    <row r="53" spans="3:19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O53" s="16"/>
      <c r="P53" s="16"/>
      <c r="Q53" s="16"/>
      <c r="R53" s="16"/>
      <c r="S53" s="16"/>
    </row>
  </sheetData>
  <sheetProtection/>
  <mergeCells count="5">
    <mergeCell ref="O5:S5"/>
    <mergeCell ref="U5:Y5"/>
    <mergeCell ref="I5:M5"/>
    <mergeCell ref="E3:M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10.140625" style="0" customWidth="1"/>
    <col min="15" max="19" width="13.8515625" style="12" customWidth="1"/>
    <col min="20" max="20" width="10.14062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124</v>
      </c>
      <c r="C2" s="445" t="s">
        <v>127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89"/>
      <c r="D3" s="89"/>
      <c r="E3" s="444" t="s">
        <v>62</v>
      </c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>
      <c r="B5" s="94" t="s">
        <v>132</v>
      </c>
      <c r="C5" s="94"/>
      <c r="D5" s="94"/>
      <c r="E5" s="112"/>
      <c r="F5" s="112"/>
      <c r="G5" s="112"/>
      <c r="H5" s="112"/>
      <c r="I5" s="443" t="s">
        <v>63</v>
      </c>
      <c r="J5" s="443"/>
      <c r="K5" s="443"/>
      <c r="L5" s="443"/>
      <c r="M5" s="443"/>
      <c r="O5" s="443"/>
      <c r="P5" s="443"/>
      <c r="Q5" s="443"/>
      <c r="R5" s="443"/>
      <c r="S5" s="443"/>
      <c r="U5" s="443"/>
      <c r="V5" s="443"/>
      <c r="W5" s="443"/>
      <c r="X5" s="443"/>
      <c r="Y5" s="443"/>
    </row>
    <row r="6" spans="2:25" ht="12.75">
      <c r="B6" s="97"/>
      <c r="C6" s="171"/>
      <c r="D6" s="36"/>
      <c r="E6" s="36"/>
      <c r="F6" s="36"/>
      <c r="G6" s="36"/>
      <c r="H6" s="36"/>
      <c r="I6" s="171"/>
      <c r="J6" s="36"/>
      <c r="K6" s="36"/>
      <c r="L6" s="36"/>
      <c r="M6" s="36"/>
      <c r="O6" s="171"/>
      <c r="P6" s="36"/>
      <c r="Q6" s="36"/>
      <c r="R6" s="36"/>
      <c r="S6" s="36"/>
      <c r="U6" s="171"/>
      <c r="V6" s="36"/>
      <c r="W6" s="36"/>
      <c r="X6" s="36"/>
      <c r="Y6" s="36"/>
    </row>
    <row r="7" spans="2:26" ht="12.75">
      <c r="B7" s="97" t="s">
        <v>133</v>
      </c>
      <c r="C7" s="171">
        <v>1078</v>
      </c>
      <c r="D7" s="36">
        <v>401</v>
      </c>
      <c r="E7" s="36">
        <v>214</v>
      </c>
      <c r="F7" s="36">
        <v>219</v>
      </c>
      <c r="G7" s="36">
        <v>243.8</v>
      </c>
      <c r="H7" s="36"/>
      <c r="I7" s="171">
        <v>653.6</v>
      </c>
      <c r="J7" s="36">
        <v>249.6</v>
      </c>
      <c r="K7" s="36">
        <v>144</v>
      </c>
      <c r="L7" s="36">
        <v>169</v>
      </c>
      <c r="M7" s="36">
        <v>91</v>
      </c>
      <c r="N7" s="170"/>
      <c r="O7" s="171">
        <v>280</v>
      </c>
      <c r="P7" s="232">
        <v>118</v>
      </c>
      <c r="Q7" s="232">
        <v>83</v>
      </c>
      <c r="R7" s="232">
        <v>44</v>
      </c>
      <c r="S7" s="232">
        <v>35</v>
      </c>
      <c r="T7" s="170"/>
      <c r="U7" s="171">
        <v>165</v>
      </c>
      <c r="V7" s="36">
        <v>51</v>
      </c>
      <c r="W7" s="36">
        <v>29</v>
      </c>
      <c r="X7" s="36">
        <v>57</v>
      </c>
      <c r="Y7" s="36">
        <v>28</v>
      </c>
      <c r="Z7" s="170"/>
    </row>
    <row r="8" spans="2:26" ht="12.75">
      <c r="B8" s="97" t="s">
        <v>134</v>
      </c>
      <c r="C8" s="171">
        <v>3837</v>
      </c>
      <c r="D8" s="36">
        <v>1015</v>
      </c>
      <c r="E8" s="36">
        <v>824</v>
      </c>
      <c r="F8" s="36">
        <v>846</v>
      </c>
      <c r="G8" s="36">
        <v>1153</v>
      </c>
      <c r="H8" s="36"/>
      <c r="I8" s="171">
        <v>3930.7</v>
      </c>
      <c r="J8" s="36">
        <v>910.7</v>
      </c>
      <c r="K8" s="36">
        <v>886</v>
      </c>
      <c r="L8" s="36">
        <v>909</v>
      </c>
      <c r="M8" s="36">
        <v>1225</v>
      </c>
      <c r="N8" s="170"/>
      <c r="O8" s="171">
        <v>4003</v>
      </c>
      <c r="P8" s="232">
        <v>1063</v>
      </c>
      <c r="Q8" s="232">
        <v>802</v>
      </c>
      <c r="R8" s="232">
        <v>921</v>
      </c>
      <c r="S8" s="232">
        <v>1217</v>
      </c>
      <c r="T8" s="170"/>
      <c r="U8" s="171">
        <v>4085</v>
      </c>
      <c r="V8" s="36">
        <v>1064</v>
      </c>
      <c r="W8" s="36">
        <v>800</v>
      </c>
      <c r="X8" s="36">
        <v>829</v>
      </c>
      <c r="Y8" s="36">
        <v>1392</v>
      </c>
      <c r="Z8" s="170"/>
    </row>
    <row r="9" spans="2:26" ht="12.75">
      <c r="B9" s="99" t="s">
        <v>135</v>
      </c>
      <c r="C9" s="172">
        <v>4915</v>
      </c>
      <c r="D9" s="100">
        <v>1416</v>
      </c>
      <c r="E9" s="100">
        <v>1037</v>
      </c>
      <c r="F9" s="100">
        <v>1065</v>
      </c>
      <c r="G9" s="100">
        <v>1397</v>
      </c>
      <c r="H9" s="100"/>
      <c r="I9" s="172">
        <v>4585</v>
      </c>
      <c r="J9" s="100">
        <v>1160.3</v>
      </c>
      <c r="K9" s="100">
        <v>1030</v>
      </c>
      <c r="L9" s="100">
        <v>1078</v>
      </c>
      <c r="M9" s="100">
        <v>1316</v>
      </c>
      <c r="N9" s="170"/>
      <c r="O9" s="172">
        <v>4283</v>
      </c>
      <c r="P9" s="233">
        <v>1181</v>
      </c>
      <c r="Q9" s="233">
        <v>885</v>
      </c>
      <c r="R9" s="233">
        <v>965</v>
      </c>
      <c r="S9" s="233">
        <v>1252</v>
      </c>
      <c r="T9" s="170"/>
      <c r="U9" s="172">
        <v>4250</v>
      </c>
      <c r="V9" s="100">
        <v>1115</v>
      </c>
      <c r="W9" s="100">
        <v>829</v>
      </c>
      <c r="X9" s="100">
        <v>886</v>
      </c>
      <c r="Y9" s="100">
        <v>1420</v>
      </c>
      <c r="Z9" s="170"/>
    </row>
    <row r="10" spans="2:26" ht="12.75">
      <c r="B10" s="97"/>
      <c r="C10" s="171">
        <v>0</v>
      </c>
      <c r="D10" s="36"/>
      <c r="E10" s="36"/>
      <c r="F10" s="36"/>
      <c r="G10" s="36"/>
      <c r="H10" s="36"/>
      <c r="I10" s="171"/>
      <c r="J10" s="36"/>
      <c r="K10" s="36"/>
      <c r="L10" s="36"/>
      <c r="M10" s="36"/>
      <c r="N10" s="170"/>
      <c r="O10" s="171"/>
      <c r="P10" s="36"/>
      <c r="Q10" s="36"/>
      <c r="R10" s="36"/>
      <c r="S10" s="36"/>
      <c r="T10" s="170"/>
      <c r="U10" s="171"/>
      <c r="V10" s="36"/>
      <c r="W10" s="36"/>
      <c r="X10" s="36"/>
      <c r="Y10" s="36"/>
      <c r="Z10" s="170"/>
    </row>
    <row r="11" spans="2:26" ht="12.75">
      <c r="B11" s="102" t="s">
        <v>45</v>
      </c>
      <c r="C11" s="171">
        <v>-924</v>
      </c>
      <c r="D11" s="36">
        <v>-238</v>
      </c>
      <c r="E11" s="36">
        <v>-232</v>
      </c>
      <c r="F11" s="36">
        <v>-230</v>
      </c>
      <c r="G11" s="36">
        <v>-225</v>
      </c>
      <c r="H11" s="36"/>
      <c r="I11" s="171">
        <v>-889</v>
      </c>
      <c r="J11" s="36">
        <v>-226.5</v>
      </c>
      <c r="K11" s="36">
        <v>-223</v>
      </c>
      <c r="L11" s="36">
        <v>-220</v>
      </c>
      <c r="M11" s="36">
        <v>-219</v>
      </c>
      <c r="N11" s="170"/>
      <c r="O11" s="171">
        <v>-864</v>
      </c>
      <c r="P11" s="36">
        <v>-217</v>
      </c>
      <c r="Q11" s="36">
        <v>-216</v>
      </c>
      <c r="R11" s="36">
        <v>-215</v>
      </c>
      <c r="S11" s="36">
        <v>-216</v>
      </c>
      <c r="T11" s="170"/>
      <c r="U11" s="171">
        <v>-857</v>
      </c>
      <c r="V11" s="36">
        <v>-221</v>
      </c>
      <c r="W11" s="36">
        <v>-214</v>
      </c>
      <c r="X11" s="36">
        <v>-211</v>
      </c>
      <c r="Y11" s="36">
        <v>-211</v>
      </c>
      <c r="Z11" s="170"/>
    </row>
    <row r="12" spans="2:26" ht="12.75">
      <c r="B12" s="102" t="s">
        <v>136</v>
      </c>
      <c r="C12" s="171">
        <v>-2356</v>
      </c>
      <c r="D12" s="36">
        <v>-821</v>
      </c>
      <c r="E12" s="36">
        <v>-495</v>
      </c>
      <c r="F12" s="36">
        <v>-400</v>
      </c>
      <c r="G12" s="36">
        <v>-638.7</v>
      </c>
      <c r="H12" s="36"/>
      <c r="I12" s="171">
        <v>-2246</v>
      </c>
      <c r="J12" s="36">
        <v>-636.6</v>
      </c>
      <c r="K12" s="36">
        <v>-434</v>
      </c>
      <c r="L12" s="36">
        <v>-381</v>
      </c>
      <c r="M12" s="36">
        <v>-795</v>
      </c>
      <c r="N12" s="170"/>
      <c r="O12" s="171">
        <v>-2281</v>
      </c>
      <c r="P12" s="232">
        <v>-663</v>
      </c>
      <c r="Q12" s="232">
        <v>-515</v>
      </c>
      <c r="R12" s="232">
        <v>-476</v>
      </c>
      <c r="S12" s="232">
        <v>-627</v>
      </c>
      <c r="T12" s="170"/>
      <c r="U12" s="171">
        <v>-2654</v>
      </c>
      <c r="V12" s="36">
        <v>-882</v>
      </c>
      <c r="W12" s="36">
        <v>-524</v>
      </c>
      <c r="X12" s="36">
        <v>-643</v>
      </c>
      <c r="Y12" s="36">
        <v>-605</v>
      </c>
      <c r="Z12" s="170"/>
    </row>
    <row r="13" spans="2:26" ht="12.75">
      <c r="B13" s="39" t="s">
        <v>43</v>
      </c>
      <c r="C13" s="171">
        <v>-285</v>
      </c>
      <c r="D13" s="36">
        <v>-145</v>
      </c>
      <c r="E13" s="36">
        <v>-21</v>
      </c>
      <c r="F13" s="36">
        <v>50</v>
      </c>
      <c r="G13" s="36">
        <v>-170</v>
      </c>
      <c r="H13" s="36"/>
      <c r="I13" s="171">
        <v>-263.9</v>
      </c>
      <c r="J13" s="36">
        <v>-103.3</v>
      </c>
      <c r="K13" s="36">
        <v>-17</v>
      </c>
      <c r="L13" s="36">
        <v>35</v>
      </c>
      <c r="M13" s="36">
        <v>-179</v>
      </c>
      <c r="N13" s="170"/>
      <c r="O13" s="171">
        <v>-282</v>
      </c>
      <c r="P13" s="232">
        <v>-152</v>
      </c>
      <c r="Q13" s="232">
        <v>-19</v>
      </c>
      <c r="R13" s="232">
        <v>17</v>
      </c>
      <c r="S13" s="232">
        <v>-128</v>
      </c>
      <c r="T13" s="170"/>
      <c r="U13" s="171">
        <v>-279</v>
      </c>
      <c r="V13" s="36">
        <v>-85</v>
      </c>
      <c r="W13" s="36">
        <v>-51</v>
      </c>
      <c r="X13" s="36">
        <v>-63</v>
      </c>
      <c r="Y13" s="36">
        <v>-80</v>
      </c>
      <c r="Z13" s="170"/>
    </row>
    <row r="14" spans="2:26" ht="12.75">
      <c r="B14" s="40" t="s">
        <v>44</v>
      </c>
      <c r="C14" s="171">
        <v>-995</v>
      </c>
      <c r="D14" s="36">
        <v>-332</v>
      </c>
      <c r="E14" s="36">
        <v>-242</v>
      </c>
      <c r="F14" s="36">
        <v>-203</v>
      </c>
      <c r="G14" s="36">
        <v>-217</v>
      </c>
      <c r="H14" s="36"/>
      <c r="I14" s="171">
        <v>-1055.3</v>
      </c>
      <c r="J14" s="36">
        <v>-324.1</v>
      </c>
      <c r="K14" s="36">
        <v>-179</v>
      </c>
      <c r="L14" s="36">
        <v>-210</v>
      </c>
      <c r="M14" s="36">
        <v>-342</v>
      </c>
      <c r="N14" s="170"/>
      <c r="O14" s="171">
        <v>-1090</v>
      </c>
      <c r="P14" s="36">
        <v>-316</v>
      </c>
      <c r="Q14" s="36">
        <v>-249</v>
      </c>
      <c r="R14" s="36">
        <v>-273</v>
      </c>
      <c r="S14" s="36">
        <v>-252</v>
      </c>
      <c r="T14" s="170"/>
      <c r="U14" s="171">
        <v>-1319</v>
      </c>
      <c r="V14" s="36">
        <v>-505</v>
      </c>
      <c r="W14" s="36">
        <v>-227</v>
      </c>
      <c r="X14" s="36">
        <v>-325</v>
      </c>
      <c r="Y14" s="36">
        <v>-262</v>
      </c>
      <c r="Z14" s="170"/>
    </row>
    <row r="15" spans="2:26" ht="12.75">
      <c r="B15" s="39" t="s">
        <v>46</v>
      </c>
      <c r="C15" s="171">
        <v>-787</v>
      </c>
      <c r="D15" s="36">
        <v>-258</v>
      </c>
      <c r="E15" s="36">
        <v>-181</v>
      </c>
      <c r="F15" s="36">
        <v>-187</v>
      </c>
      <c r="G15" s="36">
        <v>-160</v>
      </c>
      <c r="H15" s="36"/>
      <c r="I15" s="171">
        <v>-776</v>
      </c>
      <c r="J15" s="36">
        <v>-248.9</v>
      </c>
      <c r="K15" s="36">
        <v>-179</v>
      </c>
      <c r="L15" s="36">
        <v>-193</v>
      </c>
      <c r="M15" s="36">
        <v>-155</v>
      </c>
      <c r="N15" s="170"/>
      <c r="O15" s="171">
        <v>-768</v>
      </c>
      <c r="P15" s="36">
        <v>-209</v>
      </c>
      <c r="Q15" s="36">
        <v>-175</v>
      </c>
      <c r="R15" s="36">
        <v>-220</v>
      </c>
      <c r="S15" s="36">
        <v>-164</v>
      </c>
      <c r="T15" s="170"/>
      <c r="U15" s="171">
        <v>-876</v>
      </c>
      <c r="V15" s="36">
        <v>-239</v>
      </c>
      <c r="W15" s="36">
        <v>-198</v>
      </c>
      <c r="X15" s="36">
        <v>-207</v>
      </c>
      <c r="Y15" s="36">
        <v>-232</v>
      </c>
      <c r="Z15" s="170"/>
    </row>
    <row r="16" spans="2:26" ht="12.75">
      <c r="B16" s="39" t="s">
        <v>47</v>
      </c>
      <c r="C16" s="171">
        <v>192</v>
      </c>
      <c r="D16" s="36">
        <v>63</v>
      </c>
      <c r="E16" s="36">
        <v>45</v>
      </c>
      <c r="F16" s="36">
        <v>41</v>
      </c>
      <c r="G16" s="36">
        <v>43.8</v>
      </c>
      <c r="H16" s="36"/>
      <c r="I16" s="171">
        <v>179.7</v>
      </c>
      <c r="J16" s="36">
        <v>51.4</v>
      </c>
      <c r="K16" s="36">
        <v>43</v>
      </c>
      <c r="L16" s="36">
        <v>42</v>
      </c>
      <c r="M16" s="36">
        <v>43</v>
      </c>
      <c r="N16" s="170"/>
      <c r="O16" s="171">
        <v>133</v>
      </c>
      <c r="P16" s="36">
        <v>37</v>
      </c>
      <c r="Q16" s="36">
        <v>36</v>
      </c>
      <c r="R16" s="36">
        <v>34</v>
      </c>
      <c r="S16" s="36">
        <v>26</v>
      </c>
      <c r="T16" s="170"/>
      <c r="U16" s="171">
        <v>113</v>
      </c>
      <c r="V16" s="36">
        <v>33</v>
      </c>
      <c r="W16" s="36">
        <v>26</v>
      </c>
      <c r="X16" s="36">
        <v>28</v>
      </c>
      <c r="Y16" s="36">
        <v>26</v>
      </c>
      <c r="Z16" s="170"/>
    </row>
    <row r="17" spans="2:26" ht="12.75">
      <c r="B17" s="39" t="s">
        <v>48</v>
      </c>
      <c r="C17" s="262">
        <v>-481</v>
      </c>
      <c r="D17" s="148">
        <v>-149</v>
      </c>
      <c r="E17" s="36">
        <v>-96</v>
      </c>
      <c r="F17" s="148">
        <v>-101</v>
      </c>
      <c r="G17" s="148">
        <v>-134.8</v>
      </c>
      <c r="H17" s="148"/>
      <c r="I17" s="262">
        <v>-330.3</v>
      </c>
      <c r="J17" s="148">
        <v>-11.6</v>
      </c>
      <c r="K17" s="148">
        <v>-102</v>
      </c>
      <c r="L17" s="148">
        <v>-55</v>
      </c>
      <c r="M17" s="148">
        <v>-162</v>
      </c>
      <c r="N17" s="170"/>
      <c r="O17" s="171">
        <v>-274</v>
      </c>
      <c r="P17" s="232">
        <v>-23</v>
      </c>
      <c r="Q17" s="232">
        <v>-108</v>
      </c>
      <c r="R17" s="232">
        <v>-34</v>
      </c>
      <c r="S17" s="232">
        <v>-109</v>
      </c>
      <c r="T17" s="170"/>
      <c r="U17" s="171">
        <v>-293</v>
      </c>
      <c r="V17" s="36">
        <v>-86</v>
      </c>
      <c r="W17" s="36">
        <v>-74</v>
      </c>
      <c r="X17" s="36">
        <v>-76</v>
      </c>
      <c r="Y17" s="36">
        <v>-57</v>
      </c>
      <c r="Z17" s="170"/>
    </row>
    <row r="18" spans="2:26" ht="12.75">
      <c r="B18" s="103" t="s">
        <v>137</v>
      </c>
      <c r="C18" s="172">
        <v>-3280</v>
      </c>
      <c r="D18" s="100">
        <v>-1059</v>
      </c>
      <c r="E18" s="100">
        <v>-727</v>
      </c>
      <c r="F18" s="100">
        <v>-630</v>
      </c>
      <c r="G18" s="100">
        <v>-864</v>
      </c>
      <c r="H18" s="100"/>
      <c r="I18" s="172">
        <v>-3135</v>
      </c>
      <c r="J18" s="100">
        <v>-863.2</v>
      </c>
      <c r="K18" s="100">
        <v>-657</v>
      </c>
      <c r="L18" s="100">
        <v>-601</v>
      </c>
      <c r="M18" s="100">
        <v>-1014</v>
      </c>
      <c r="N18" s="170"/>
      <c r="O18" s="172">
        <v>-3145</v>
      </c>
      <c r="P18" s="233">
        <v>-880</v>
      </c>
      <c r="Q18" s="233">
        <v>-731</v>
      </c>
      <c r="R18" s="233">
        <v>-691</v>
      </c>
      <c r="S18" s="233">
        <v>-843</v>
      </c>
      <c r="T18" s="170"/>
      <c r="U18" s="172">
        <v>-3511</v>
      </c>
      <c r="V18" s="100">
        <v>-1103</v>
      </c>
      <c r="W18" s="100">
        <v>-738</v>
      </c>
      <c r="X18" s="100">
        <v>-854</v>
      </c>
      <c r="Y18" s="100">
        <v>-816</v>
      </c>
      <c r="Z18" s="170"/>
    </row>
    <row r="19" spans="2:26" ht="12.75">
      <c r="B19" s="102"/>
      <c r="C19" s="171">
        <v>0</v>
      </c>
      <c r="D19" s="36"/>
      <c r="E19" s="36"/>
      <c r="F19" s="36"/>
      <c r="G19" s="36"/>
      <c r="H19" s="36"/>
      <c r="I19" s="171"/>
      <c r="J19" s="36"/>
      <c r="K19" s="36"/>
      <c r="L19" s="36"/>
      <c r="M19" s="36"/>
      <c r="N19" s="170"/>
      <c r="O19" s="171"/>
      <c r="P19" s="36"/>
      <c r="Q19" s="36"/>
      <c r="R19" s="36"/>
      <c r="S19" s="36"/>
      <c r="T19" s="170"/>
      <c r="U19" s="171"/>
      <c r="V19" s="36"/>
      <c r="W19" s="36"/>
      <c r="X19" s="36"/>
      <c r="Y19" s="36"/>
      <c r="Z19" s="170"/>
    </row>
    <row r="20" spans="2:26" ht="13.5" thickBot="1">
      <c r="B20" s="105" t="s">
        <v>50</v>
      </c>
      <c r="C20" s="173">
        <v>1635</v>
      </c>
      <c r="D20" s="47">
        <v>357</v>
      </c>
      <c r="E20" s="47">
        <v>310</v>
      </c>
      <c r="F20" s="47">
        <v>435</v>
      </c>
      <c r="G20" s="47">
        <v>532.9</v>
      </c>
      <c r="H20" s="47"/>
      <c r="I20" s="173">
        <v>1450</v>
      </c>
      <c r="J20" s="47">
        <v>297</v>
      </c>
      <c r="K20" s="47">
        <v>373</v>
      </c>
      <c r="L20" s="47">
        <v>477</v>
      </c>
      <c r="M20" s="47">
        <v>302</v>
      </c>
      <c r="N20" s="170"/>
      <c r="O20" s="173">
        <v>1138</v>
      </c>
      <c r="P20" s="47">
        <v>300</v>
      </c>
      <c r="Q20" s="47">
        <v>156</v>
      </c>
      <c r="R20" s="47">
        <v>273</v>
      </c>
      <c r="S20" s="47">
        <v>409</v>
      </c>
      <c r="T20" s="170"/>
      <c r="U20" s="173">
        <v>739</v>
      </c>
      <c r="V20" s="47">
        <v>11</v>
      </c>
      <c r="W20" s="47">
        <v>91</v>
      </c>
      <c r="X20" s="47">
        <v>32</v>
      </c>
      <c r="Y20" s="47">
        <v>605</v>
      </c>
      <c r="Z20" s="170"/>
    </row>
    <row r="21" spans="2:25" ht="13.5" thickTop="1">
      <c r="B21" s="10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2:25" ht="12.75">
      <c r="B22" s="102" t="s">
        <v>214</v>
      </c>
      <c r="C22" s="36">
        <v>2559</v>
      </c>
      <c r="D22" s="36">
        <v>594</v>
      </c>
      <c r="E22" s="36">
        <v>542</v>
      </c>
      <c r="F22" s="36">
        <v>665</v>
      </c>
      <c r="G22" s="36">
        <v>757.9</v>
      </c>
      <c r="H22" s="36"/>
      <c r="I22" s="36">
        <v>2339</v>
      </c>
      <c r="J22" s="36">
        <v>523.5</v>
      </c>
      <c r="K22" s="36">
        <v>596</v>
      </c>
      <c r="L22" s="36">
        <v>697</v>
      </c>
      <c r="M22" s="36">
        <v>521</v>
      </c>
      <c r="O22" s="36">
        <f>O20-O11</f>
        <v>2002</v>
      </c>
      <c r="P22" s="36">
        <f>P20-P11</f>
        <v>517</v>
      </c>
      <c r="Q22" s="36">
        <f>Q20-Q11</f>
        <v>372</v>
      </c>
      <c r="R22" s="36">
        <f>R20-R11</f>
        <v>488</v>
      </c>
      <c r="S22" s="36">
        <f>S20-S11</f>
        <v>625</v>
      </c>
      <c r="U22" s="36">
        <f>U20-U11</f>
        <v>1596</v>
      </c>
      <c r="V22" s="36">
        <f>V20-V11</f>
        <v>232</v>
      </c>
      <c r="W22" s="36">
        <f>W20-W11</f>
        <v>305</v>
      </c>
      <c r="X22" s="36">
        <f>X20-X11</f>
        <v>243</v>
      </c>
      <c r="Y22" s="36">
        <f>Y20-Y11</f>
        <v>816</v>
      </c>
    </row>
    <row r="23" spans="3:25" ht="12.75">
      <c r="C23" s="16"/>
      <c r="D23" s="16"/>
      <c r="E23" s="176"/>
      <c r="F23" s="176"/>
      <c r="G23" s="176"/>
      <c r="H23" s="176"/>
      <c r="I23" s="16"/>
      <c r="J23" s="16"/>
      <c r="K23" s="16"/>
      <c r="L23" s="16"/>
      <c r="M23" s="16"/>
      <c r="O23" s="16"/>
      <c r="P23" s="16"/>
      <c r="Q23" s="16"/>
      <c r="R23" s="16"/>
      <c r="S23" s="16"/>
      <c r="U23" s="16"/>
      <c r="V23" s="16"/>
      <c r="W23" s="16"/>
      <c r="X23" s="16"/>
      <c r="Y23" s="16"/>
    </row>
    <row r="24" spans="2:25" ht="12.75">
      <c r="B24" s="12" t="s">
        <v>224</v>
      </c>
      <c r="C24" s="171">
        <v>-48</v>
      </c>
      <c r="D24" s="36">
        <v>-193</v>
      </c>
      <c r="E24" s="36">
        <v>139</v>
      </c>
      <c r="F24" s="36">
        <v>156</v>
      </c>
      <c r="G24" s="36">
        <v>-150</v>
      </c>
      <c r="H24" s="36"/>
      <c r="I24" s="171">
        <v>63.5</v>
      </c>
      <c r="J24" s="36">
        <v>-130</v>
      </c>
      <c r="K24" s="36">
        <v>175</v>
      </c>
      <c r="L24" s="36">
        <v>172</v>
      </c>
      <c r="M24" s="36">
        <v>-153.5</v>
      </c>
      <c r="N24" s="170"/>
      <c r="O24" s="171">
        <v>-48.71</v>
      </c>
      <c r="P24" s="36">
        <v>-118.11000000000001</v>
      </c>
      <c r="Q24" s="36">
        <v>57.8</v>
      </c>
      <c r="R24" s="36">
        <v>114.20000000000002</v>
      </c>
      <c r="S24" s="36">
        <v>-102.6</v>
      </c>
      <c r="T24" s="170"/>
      <c r="U24" s="171">
        <v>-171.97297726</v>
      </c>
      <c r="V24" s="36">
        <v>-59.81389912</v>
      </c>
      <c r="W24" s="36">
        <v>-24.996755009999998</v>
      </c>
      <c r="X24" s="36">
        <v>-24.466233129999992</v>
      </c>
      <c r="Y24" s="36">
        <v>-62.69609</v>
      </c>
    </row>
    <row r="25" spans="3:25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  <c r="R25" s="16"/>
      <c r="S25" s="16"/>
      <c r="U25" s="16"/>
      <c r="V25" s="16"/>
      <c r="W25" s="16"/>
      <c r="X25" s="16"/>
      <c r="Y25" s="16"/>
    </row>
    <row r="26" spans="2:25" ht="15">
      <c r="B26" s="223"/>
      <c r="N26" s="12"/>
      <c r="O26" s="14"/>
      <c r="P26" s="14"/>
      <c r="Q26" s="16"/>
      <c r="R26" s="16"/>
      <c r="S26" s="16"/>
      <c r="U26" s="16"/>
      <c r="V26" s="16"/>
      <c r="W26" s="16"/>
      <c r="X26" s="16"/>
      <c r="Y26" s="16"/>
    </row>
    <row r="27" spans="14:25" ht="12.75">
      <c r="N27" s="12"/>
      <c r="O27" s="14"/>
      <c r="P27" s="14"/>
      <c r="Q27" s="16"/>
      <c r="R27" s="16"/>
      <c r="S27" s="16"/>
      <c r="U27" s="16"/>
      <c r="V27" s="16"/>
      <c r="W27" s="16"/>
      <c r="X27" s="16"/>
      <c r="Y27" s="16"/>
    </row>
    <row r="28" spans="2:25" ht="12.75" customHeight="1"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16"/>
      <c r="R28" s="16"/>
      <c r="S28" s="16"/>
      <c r="U28" s="16"/>
      <c r="V28" s="16"/>
      <c r="W28" s="16"/>
      <c r="X28" s="16"/>
      <c r="Y28" s="16"/>
    </row>
    <row r="29" spans="2:25" ht="12.75" customHeight="1"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16"/>
      <c r="R29" s="16"/>
      <c r="S29" s="16"/>
      <c r="U29" s="16"/>
      <c r="V29" s="16"/>
      <c r="W29" s="16"/>
      <c r="X29" s="16"/>
      <c r="Y29" s="16"/>
    </row>
    <row r="30" spans="2:25" ht="23.25" customHeight="1"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</sheetData>
  <sheetProtection/>
  <mergeCells count="5">
    <mergeCell ref="O5:S5"/>
    <mergeCell ref="U5:Y5"/>
    <mergeCell ref="I5:M5"/>
    <mergeCell ref="E3:M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colBreaks count="1" manualBreakCount="1">
    <brk id="2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10.140625" style="0" customWidth="1"/>
    <col min="15" max="19" width="13.8515625" style="12" customWidth="1"/>
    <col min="20" max="20" width="10.14062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124</v>
      </c>
      <c r="C2" s="445" t="s">
        <v>128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89"/>
      <c r="D3" s="89"/>
      <c r="E3" s="444" t="s">
        <v>62</v>
      </c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>
      <c r="B5" s="94" t="s">
        <v>132</v>
      </c>
      <c r="C5" s="112"/>
      <c r="D5" s="112"/>
      <c r="E5" s="112"/>
      <c r="F5" s="112"/>
      <c r="G5" s="112"/>
      <c r="H5" s="112"/>
      <c r="I5" s="229"/>
      <c r="J5" s="229"/>
      <c r="K5" s="229"/>
      <c r="L5" s="229"/>
      <c r="M5" s="229"/>
      <c r="O5" s="443" t="s">
        <v>63</v>
      </c>
      <c r="P5" s="443"/>
      <c r="Q5" s="443"/>
      <c r="R5" s="443"/>
      <c r="S5" s="443"/>
      <c r="U5" s="443"/>
      <c r="V5" s="443"/>
      <c r="W5" s="443"/>
      <c r="X5" s="443"/>
      <c r="Y5" s="443"/>
    </row>
    <row r="6" spans="2:25" ht="12.75">
      <c r="B6" s="97"/>
      <c r="C6" s="171"/>
      <c r="D6" s="36"/>
      <c r="E6" s="36"/>
      <c r="F6" s="36"/>
      <c r="G6" s="36"/>
      <c r="H6" s="36"/>
      <c r="I6" s="171"/>
      <c r="J6" s="36"/>
      <c r="K6" s="36"/>
      <c r="L6" s="36"/>
      <c r="M6" s="36"/>
      <c r="O6" s="171"/>
      <c r="P6" s="36"/>
      <c r="Q6" s="36"/>
      <c r="R6" s="36"/>
      <c r="S6" s="36"/>
      <c r="U6" s="171"/>
      <c r="V6" s="36"/>
      <c r="W6" s="36"/>
      <c r="X6" s="36"/>
      <c r="Y6" s="36"/>
    </row>
    <row r="7" spans="2:26" ht="12.75">
      <c r="B7" s="97" t="s">
        <v>133</v>
      </c>
      <c r="C7" s="171">
        <v>1472</v>
      </c>
      <c r="D7" s="36">
        <v>559</v>
      </c>
      <c r="E7" s="36">
        <v>183</v>
      </c>
      <c r="F7" s="36">
        <v>219</v>
      </c>
      <c r="G7" s="36">
        <v>510</v>
      </c>
      <c r="H7" s="36"/>
      <c r="I7" s="171">
        <v>1215.2</v>
      </c>
      <c r="J7" s="36">
        <v>409.6</v>
      </c>
      <c r="K7" s="36">
        <v>136</v>
      </c>
      <c r="L7" s="36">
        <v>212</v>
      </c>
      <c r="M7" s="36">
        <v>457</v>
      </c>
      <c r="N7" s="170"/>
      <c r="O7" s="171">
        <v>1149</v>
      </c>
      <c r="P7" s="36">
        <v>406</v>
      </c>
      <c r="Q7" s="36">
        <v>135</v>
      </c>
      <c r="R7" s="36">
        <v>186</v>
      </c>
      <c r="S7" s="36">
        <v>422</v>
      </c>
      <c r="T7" s="170"/>
      <c r="U7" s="171">
        <v>1658</v>
      </c>
      <c r="V7" s="36">
        <v>518</v>
      </c>
      <c r="W7" s="36">
        <v>242</v>
      </c>
      <c r="X7" s="36">
        <v>272</v>
      </c>
      <c r="Y7" s="36">
        <v>626</v>
      </c>
      <c r="Z7" s="170"/>
    </row>
    <row r="8" spans="2:26" ht="12.75">
      <c r="B8" s="97" t="s">
        <v>134</v>
      </c>
      <c r="C8" s="171">
        <v>723</v>
      </c>
      <c r="D8" s="36">
        <v>197</v>
      </c>
      <c r="E8" s="36">
        <v>133</v>
      </c>
      <c r="F8" s="36">
        <v>162</v>
      </c>
      <c r="G8" s="36">
        <v>231.5</v>
      </c>
      <c r="H8" s="36"/>
      <c r="I8" s="171">
        <v>672.2</v>
      </c>
      <c r="J8" s="36">
        <v>207.5</v>
      </c>
      <c r="K8" s="36">
        <v>103</v>
      </c>
      <c r="L8" s="36">
        <v>131</v>
      </c>
      <c r="M8" s="36">
        <v>231</v>
      </c>
      <c r="N8" s="170"/>
      <c r="O8" s="171">
        <v>794</v>
      </c>
      <c r="P8" s="36">
        <v>211</v>
      </c>
      <c r="Q8" s="36">
        <v>156</v>
      </c>
      <c r="R8" s="36">
        <v>198</v>
      </c>
      <c r="S8" s="36">
        <v>229</v>
      </c>
      <c r="T8" s="170"/>
      <c r="U8" s="171">
        <v>405</v>
      </c>
      <c r="V8" s="36">
        <v>100</v>
      </c>
      <c r="W8" s="36">
        <v>75</v>
      </c>
      <c r="X8" s="36">
        <v>97</v>
      </c>
      <c r="Y8" s="36">
        <v>133</v>
      </c>
      <c r="Z8" s="170"/>
    </row>
    <row r="9" spans="2:26" ht="12.75">
      <c r="B9" s="99" t="s">
        <v>135</v>
      </c>
      <c r="C9" s="172">
        <v>2195</v>
      </c>
      <c r="D9" s="100">
        <v>757</v>
      </c>
      <c r="E9" s="100">
        <v>315</v>
      </c>
      <c r="F9" s="100">
        <v>381</v>
      </c>
      <c r="G9" s="100">
        <v>741.6</v>
      </c>
      <c r="H9" s="100"/>
      <c r="I9" s="172">
        <v>1887</v>
      </c>
      <c r="J9" s="100">
        <v>617.2</v>
      </c>
      <c r="K9" s="100">
        <v>239</v>
      </c>
      <c r="L9" s="100">
        <v>343</v>
      </c>
      <c r="M9" s="100">
        <v>688</v>
      </c>
      <c r="N9" s="170"/>
      <c r="O9" s="172">
        <v>1943</v>
      </c>
      <c r="P9" s="100">
        <v>617</v>
      </c>
      <c r="Q9" s="100">
        <v>291</v>
      </c>
      <c r="R9" s="100">
        <v>384</v>
      </c>
      <c r="S9" s="100">
        <v>651</v>
      </c>
      <c r="T9" s="170"/>
      <c r="U9" s="172">
        <v>2063</v>
      </c>
      <c r="V9" s="100">
        <v>618</v>
      </c>
      <c r="W9" s="100">
        <v>317</v>
      </c>
      <c r="X9" s="100">
        <v>369</v>
      </c>
      <c r="Y9" s="100">
        <v>759</v>
      </c>
      <c r="Z9" s="170"/>
    </row>
    <row r="10" spans="2:26" ht="12.75">
      <c r="B10" s="97"/>
      <c r="C10" s="171">
        <v>0</v>
      </c>
      <c r="D10" s="36"/>
      <c r="E10" s="36"/>
      <c r="F10" s="36"/>
      <c r="G10" s="36"/>
      <c r="H10" s="36"/>
      <c r="I10" s="171"/>
      <c r="J10" s="36"/>
      <c r="K10" s="36"/>
      <c r="L10" s="36"/>
      <c r="M10" s="36"/>
      <c r="N10" s="170"/>
      <c r="O10" s="171"/>
      <c r="P10" s="36"/>
      <c r="Q10" s="36"/>
      <c r="R10" s="36"/>
      <c r="S10" s="36"/>
      <c r="T10" s="170"/>
      <c r="U10" s="171"/>
      <c r="V10" s="36"/>
      <c r="W10" s="36"/>
      <c r="X10" s="36"/>
      <c r="Y10" s="36"/>
      <c r="Z10" s="170"/>
    </row>
    <row r="11" spans="2:26" ht="12.75">
      <c r="B11" s="102" t="s">
        <v>45</v>
      </c>
      <c r="C11" s="171">
        <v>-360</v>
      </c>
      <c r="D11" s="36">
        <v>-100</v>
      </c>
      <c r="E11" s="36">
        <v>-83</v>
      </c>
      <c r="F11" s="36">
        <v>-80</v>
      </c>
      <c r="G11" s="36">
        <v>-96</v>
      </c>
      <c r="H11" s="36"/>
      <c r="I11" s="171">
        <v>-312.3</v>
      </c>
      <c r="J11" s="36">
        <v>-77.10233998726301</v>
      </c>
      <c r="K11" s="36">
        <v>-74</v>
      </c>
      <c r="L11" s="36">
        <v>-78</v>
      </c>
      <c r="M11" s="36">
        <v>-83</v>
      </c>
      <c r="N11" s="170"/>
      <c r="O11" s="171">
        <v>-301</v>
      </c>
      <c r="P11" s="36">
        <v>-78</v>
      </c>
      <c r="Q11" s="36">
        <v>-68</v>
      </c>
      <c r="R11" s="36">
        <v>-73</v>
      </c>
      <c r="S11" s="36">
        <v>-82</v>
      </c>
      <c r="T11" s="170"/>
      <c r="U11" s="171">
        <v>-359</v>
      </c>
      <c r="V11" s="36">
        <v>-109</v>
      </c>
      <c r="W11" s="36">
        <v>-74</v>
      </c>
      <c r="X11" s="36">
        <v>-76</v>
      </c>
      <c r="Y11" s="36">
        <v>-100</v>
      </c>
      <c r="Z11" s="170"/>
    </row>
    <row r="12" spans="2:26" ht="12.75">
      <c r="B12" s="102" t="s">
        <v>136</v>
      </c>
      <c r="C12" s="171">
        <v>-1436</v>
      </c>
      <c r="D12" s="36">
        <v>-557</v>
      </c>
      <c r="E12" s="36">
        <v>-206</v>
      </c>
      <c r="F12" s="36">
        <v>-294</v>
      </c>
      <c r="G12" s="36">
        <v>-379.6</v>
      </c>
      <c r="H12" s="36"/>
      <c r="I12" s="171">
        <v>-1207.9</v>
      </c>
      <c r="J12" s="36">
        <v>-354.7</v>
      </c>
      <c r="K12" s="36">
        <v>-234</v>
      </c>
      <c r="L12" s="36">
        <v>-241</v>
      </c>
      <c r="M12" s="36">
        <v>-378</v>
      </c>
      <c r="N12" s="170"/>
      <c r="O12" s="171">
        <v>-1480</v>
      </c>
      <c r="P12" s="36">
        <v>-463</v>
      </c>
      <c r="Q12" s="36">
        <v>-270</v>
      </c>
      <c r="R12" s="36">
        <v>-312</v>
      </c>
      <c r="S12" s="36">
        <v>-435</v>
      </c>
      <c r="T12" s="170"/>
      <c r="U12" s="171">
        <v>-1560</v>
      </c>
      <c r="V12" s="36">
        <v>-462</v>
      </c>
      <c r="W12" s="36">
        <v>-290</v>
      </c>
      <c r="X12" s="36">
        <v>-307</v>
      </c>
      <c r="Y12" s="36">
        <v>-501</v>
      </c>
      <c r="Z12" s="170"/>
    </row>
    <row r="13" spans="2:26" ht="12.75">
      <c r="B13" s="39" t="s">
        <v>43</v>
      </c>
      <c r="C13" s="171">
        <v>-938</v>
      </c>
      <c r="D13" s="36">
        <v>-301</v>
      </c>
      <c r="E13" s="36">
        <v>-160</v>
      </c>
      <c r="F13" s="36">
        <v>-176</v>
      </c>
      <c r="G13" s="36">
        <v>-300</v>
      </c>
      <c r="H13" s="36"/>
      <c r="I13" s="171">
        <v>-855.7</v>
      </c>
      <c r="J13" s="36">
        <v>-270.5</v>
      </c>
      <c r="K13" s="36">
        <v>-129</v>
      </c>
      <c r="L13" s="36">
        <v>-162</v>
      </c>
      <c r="M13" s="36">
        <v>-294</v>
      </c>
      <c r="N13" s="170"/>
      <c r="O13" s="171">
        <v>-1059</v>
      </c>
      <c r="P13" s="36">
        <v>-305</v>
      </c>
      <c r="Q13" s="36">
        <v>-182</v>
      </c>
      <c r="R13" s="36">
        <v>-219</v>
      </c>
      <c r="S13" s="36">
        <v>-353</v>
      </c>
      <c r="T13" s="170"/>
      <c r="U13" s="171">
        <v>-1156</v>
      </c>
      <c r="V13" s="36">
        <v>-323</v>
      </c>
      <c r="W13" s="36">
        <v>-191</v>
      </c>
      <c r="X13" s="36">
        <v>-227</v>
      </c>
      <c r="Y13" s="36">
        <v>-415</v>
      </c>
      <c r="Z13" s="170"/>
    </row>
    <row r="14" spans="2:26" ht="12.75">
      <c r="B14" s="40" t="s">
        <v>44</v>
      </c>
      <c r="C14" s="171">
        <v>-174</v>
      </c>
      <c r="D14" s="36">
        <v>-51</v>
      </c>
      <c r="E14" s="36">
        <v>-47</v>
      </c>
      <c r="F14" s="36">
        <v>-48</v>
      </c>
      <c r="G14" s="36">
        <v>-29.5</v>
      </c>
      <c r="H14" s="36"/>
      <c r="I14" s="171">
        <v>-157.4</v>
      </c>
      <c r="J14" s="36">
        <v>-62</v>
      </c>
      <c r="K14" s="36">
        <v>-32</v>
      </c>
      <c r="L14" s="36">
        <v>-32</v>
      </c>
      <c r="M14" s="36">
        <v>-32</v>
      </c>
      <c r="N14" s="170"/>
      <c r="O14" s="171">
        <v>-157</v>
      </c>
      <c r="P14" s="36">
        <v>-45</v>
      </c>
      <c r="Q14" s="36">
        <v>-34</v>
      </c>
      <c r="R14" s="36">
        <v>-43</v>
      </c>
      <c r="S14" s="36">
        <v>-35</v>
      </c>
      <c r="T14" s="170"/>
      <c r="U14" s="171">
        <v>-133</v>
      </c>
      <c r="V14" s="36">
        <v>-33</v>
      </c>
      <c r="W14" s="36">
        <v>-33</v>
      </c>
      <c r="X14" s="36">
        <v>-33</v>
      </c>
      <c r="Y14" s="36">
        <v>-34</v>
      </c>
      <c r="Z14" s="170"/>
    </row>
    <row r="15" spans="2:26" ht="12.75">
      <c r="B15" s="39" t="s">
        <v>46</v>
      </c>
      <c r="C15" s="171">
        <v>-168</v>
      </c>
      <c r="D15" s="36">
        <v>-48</v>
      </c>
      <c r="E15" s="36">
        <v>-52</v>
      </c>
      <c r="F15" s="36">
        <v>-45</v>
      </c>
      <c r="G15" s="36">
        <v>-22.9</v>
      </c>
      <c r="H15" s="36"/>
      <c r="I15" s="171">
        <v>-140.4</v>
      </c>
      <c r="J15" s="36">
        <v>-43.1</v>
      </c>
      <c r="K15" s="36">
        <v>-48</v>
      </c>
      <c r="L15" s="36">
        <v>-27</v>
      </c>
      <c r="M15" s="36">
        <v>-22</v>
      </c>
      <c r="N15" s="170"/>
      <c r="O15" s="171">
        <v>-149</v>
      </c>
      <c r="P15" s="36">
        <v>-53</v>
      </c>
      <c r="Q15" s="36">
        <v>-39</v>
      </c>
      <c r="R15" s="36">
        <v>-33</v>
      </c>
      <c r="S15" s="36">
        <v>-24</v>
      </c>
      <c r="T15" s="170"/>
      <c r="U15" s="171">
        <v>-160</v>
      </c>
      <c r="V15" s="36">
        <v>-50</v>
      </c>
      <c r="W15" s="36">
        <v>-49</v>
      </c>
      <c r="X15" s="36">
        <v>-30</v>
      </c>
      <c r="Y15" s="36">
        <v>-31</v>
      </c>
      <c r="Z15" s="170"/>
    </row>
    <row r="16" spans="2:26" ht="12.75">
      <c r="B16" s="39" t="s">
        <v>47</v>
      </c>
      <c r="C16" s="171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171">
        <v>0</v>
      </c>
      <c r="J16" s="36">
        <v>0</v>
      </c>
      <c r="K16" s="36">
        <v>0</v>
      </c>
      <c r="L16" s="36">
        <v>0</v>
      </c>
      <c r="M16" s="36">
        <v>0</v>
      </c>
      <c r="N16" s="170"/>
      <c r="O16" s="171">
        <v>0</v>
      </c>
      <c r="P16" s="36">
        <v>0</v>
      </c>
      <c r="Q16" s="36">
        <v>0</v>
      </c>
      <c r="R16" s="36">
        <v>0</v>
      </c>
      <c r="S16" s="36">
        <v>0</v>
      </c>
      <c r="T16" s="170"/>
      <c r="U16" s="171">
        <v>0</v>
      </c>
      <c r="V16" s="36">
        <v>0</v>
      </c>
      <c r="W16" s="36">
        <v>0</v>
      </c>
      <c r="X16" s="36">
        <v>0</v>
      </c>
      <c r="Y16" s="36">
        <v>0</v>
      </c>
      <c r="Z16" s="170"/>
    </row>
    <row r="17" spans="2:26" ht="12.75">
      <c r="B17" s="39" t="s">
        <v>48</v>
      </c>
      <c r="C17" s="262">
        <v>-156</v>
      </c>
      <c r="D17" s="148">
        <v>-157</v>
      </c>
      <c r="E17" s="36">
        <v>53</v>
      </c>
      <c r="F17" s="148">
        <v>-25</v>
      </c>
      <c r="G17" s="148">
        <v>-26.9</v>
      </c>
      <c r="H17" s="148"/>
      <c r="I17" s="262">
        <v>-54.2</v>
      </c>
      <c r="J17" s="148">
        <v>20.9</v>
      </c>
      <c r="K17" s="148">
        <v>-25</v>
      </c>
      <c r="L17" s="148">
        <v>-20</v>
      </c>
      <c r="M17" s="148">
        <v>-30</v>
      </c>
      <c r="N17" s="170"/>
      <c r="O17" s="171">
        <v>-115</v>
      </c>
      <c r="P17" s="36">
        <v>-60</v>
      </c>
      <c r="Q17" s="36">
        <v>-15</v>
      </c>
      <c r="R17" s="36">
        <v>-17</v>
      </c>
      <c r="S17" s="36">
        <v>-23</v>
      </c>
      <c r="T17" s="170"/>
      <c r="U17" s="171">
        <v>-111</v>
      </c>
      <c r="V17" s="36">
        <v>-56</v>
      </c>
      <c r="W17" s="36">
        <v>-17</v>
      </c>
      <c r="X17" s="36">
        <v>-17</v>
      </c>
      <c r="Y17" s="36">
        <v>-21</v>
      </c>
      <c r="Z17" s="170"/>
    </row>
    <row r="18" spans="2:26" ht="12.75">
      <c r="B18" s="103" t="s">
        <v>137</v>
      </c>
      <c r="C18" s="172">
        <v>-1796</v>
      </c>
      <c r="D18" s="100">
        <v>-657</v>
      </c>
      <c r="E18" s="100">
        <v>-289</v>
      </c>
      <c r="F18" s="100">
        <v>-373</v>
      </c>
      <c r="G18" s="100">
        <v>-475.7</v>
      </c>
      <c r="H18" s="100"/>
      <c r="I18" s="172">
        <v>-1520.2</v>
      </c>
      <c r="J18" s="100">
        <v>-431.8</v>
      </c>
      <c r="K18" s="100">
        <v>-308</v>
      </c>
      <c r="L18" s="100">
        <v>-319</v>
      </c>
      <c r="M18" s="100">
        <v>-461</v>
      </c>
      <c r="N18" s="170"/>
      <c r="O18" s="172">
        <v>-1781</v>
      </c>
      <c r="P18" s="100">
        <v>-541</v>
      </c>
      <c r="Q18" s="100">
        <v>-338</v>
      </c>
      <c r="R18" s="100">
        <v>-385</v>
      </c>
      <c r="S18" s="100">
        <v>-517</v>
      </c>
      <c r="T18" s="170"/>
      <c r="U18" s="172">
        <v>-1919</v>
      </c>
      <c r="V18" s="100">
        <v>-571</v>
      </c>
      <c r="W18" s="100">
        <v>-364</v>
      </c>
      <c r="X18" s="100">
        <v>-383</v>
      </c>
      <c r="Y18" s="100">
        <v>-601</v>
      </c>
      <c r="Z18" s="170"/>
    </row>
    <row r="19" spans="2:26" ht="12.75">
      <c r="B19" s="102"/>
      <c r="C19" s="171">
        <v>0</v>
      </c>
      <c r="D19" s="36"/>
      <c r="E19" s="36"/>
      <c r="F19" s="36"/>
      <c r="G19" s="36"/>
      <c r="H19" s="36"/>
      <c r="I19" s="171"/>
      <c r="J19" s="36"/>
      <c r="K19" s="36"/>
      <c r="L19" s="36"/>
      <c r="M19" s="36"/>
      <c r="N19" s="170"/>
      <c r="O19" s="171"/>
      <c r="P19" s="36"/>
      <c r="Q19" s="36"/>
      <c r="R19" s="36"/>
      <c r="S19" s="36"/>
      <c r="T19" s="170"/>
      <c r="U19" s="171"/>
      <c r="V19" s="36"/>
      <c r="W19" s="36"/>
      <c r="X19" s="36"/>
      <c r="Y19" s="36"/>
      <c r="Z19" s="170"/>
    </row>
    <row r="20" spans="2:26" ht="13.5" thickBot="1">
      <c r="B20" s="105" t="s">
        <v>50</v>
      </c>
      <c r="C20" s="173">
        <v>399</v>
      </c>
      <c r="D20" s="47">
        <v>100</v>
      </c>
      <c r="E20" s="47">
        <v>26</v>
      </c>
      <c r="F20" s="47">
        <v>8</v>
      </c>
      <c r="G20" s="47">
        <v>265.8</v>
      </c>
      <c r="H20" s="47"/>
      <c r="I20" s="173">
        <v>367.2</v>
      </c>
      <c r="J20" s="47">
        <v>185.3</v>
      </c>
      <c r="K20" s="47">
        <v>-69</v>
      </c>
      <c r="L20" s="47">
        <v>24</v>
      </c>
      <c r="M20" s="47">
        <v>227</v>
      </c>
      <c r="N20" s="170"/>
      <c r="O20" s="173">
        <v>162</v>
      </c>
      <c r="P20" s="47">
        <v>76</v>
      </c>
      <c r="Q20" s="47">
        <v>-47</v>
      </c>
      <c r="R20" s="47">
        <v>-1</v>
      </c>
      <c r="S20" s="47">
        <v>134</v>
      </c>
      <c r="T20" s="170"/>
      <c r="U20" s="173">
        <v>144</v>
      </c>
      <c r="V20" s="47">
        <v>47</v>
      </c>
      <c r="W20" s="47">
        <v>-47</v>
      </c>
      <c r="X20" s="47">
        <v>-14</v>
      </c>
      <c r="Y20" s="47">
        <v>158</v>
      </c>
      <c r="Z20" s="170"/>
    </row>
    <row r="21" spans="2:25" ht="13.5" thickTop="1">
      <c r="B21" s="102"/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2:25" ht="12.75">
      <c r="B22" s="102" t="s">
        <v>214</v>
      </c>
      <c r="C22" s="36">
        <v>759</v>
      </c>
      <c r="D22" s="36">
        <v>199</v>
      </c>
      <c r="E22" s="36">
        <v>110</v>
      </c>
      <c r="F22" s="36">
        <v>87</v>
      </c>
      <c r="G22" s="36">
        <v>361.8</v>
      </c>
      <c r="H22" s="36"/>
      <c r="I22" s="36">
        <v>679</v>
      </c>
      <c r="J22" s="36">
        <v>262.402339987263</v>
      </c>
      <c r="K22" s="36">
        <v>5</v>
      </c>
      <c r="L22" s="36">
        <v>102</v>
      </c>
      <c r="M22" s="36">
        <v>310</v>
      </c>
      <c r="O22" s="36">
        <f>O20-O11</f>
        <v>463</v>
      </c>
      <c r="P22" s="36">
        <f>P20-P11</f>
        <v>154</v>
      </c>
      <c r="Q22" s="36">
        <f>Q20-Q11</f>
        <v>21</v>
      </c>
      <c r="R22" s="36">
        <f>R20-R11</f>
        <v>72</v>
      </c>
      <c r="S22" s="36">
        <f>S20-S11</f>
        <v>216</v>
      </c>
      <c r="U22" s="36">
        <f>U20-U11</f>
        <v>503</v>
      </c>
      <c r="V22" s="36">
        <f>V20-V11</f>
        <v>156</v>
      </c>
      <c r="W22" s="36">
        <f>W20-W11</f>
        <v>27</v>
      </c>
      <c r="X22" s="36">
        <f>X20-X11</f>
        <v>62</v>
      </c>
      <c r="Y22" s="36">
        <f>Y20-Y11</f>
        <v>258</v>
      </c>
    </row>
    <row r="23" spans="3:25" ht="12.75">
      <c r="C23" s="16"/>
      <c r="D23" s="16"/>
      <c r="E23" s="176"/>
      <c r="F23" s="176"/>
      <c r="G23" s="176"/>
      <c r="H23" s="176"/>
      <c r="I23" s="16"/>
      <c r="J23" s="16"/>
      <c r="K23" s="16"/>
      <c r="L23" s="16"/>
      <c r="M23" s="16"/>
      <c r="O23" s="16"/>
      <c r="P23" s="16"/>
      <c r="Q23" s="16"/>
      <c r="R23" s="16"/>
      <c r="S23" s="16"/>
      <c r="U23" s="16"/>
      <c r="V23" s="16"/>
      <c r="W23" s="16"/>
      <c r="X23" s="16"/>
      <c r="Y23" s="16"/>
    </row>
    <row r="24" spans="3:25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16"/>
      <c r="P24" s="16"/>
      <c r="Q24" s="16"/>
      <c r="R24" s="16"/>
      <c r="S24" s="16"/>
      <c r="U24" s="16"/>
      <c r="V24" s="16"/>
      <c r="W24" s="16"/>
      <c r="X24" s="16"/>
      <c r="Y24" s="16"/>
    </row>
    <row r="25" spans="3:25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  <c r="R25" s="16"/>
      <c r="S25" s="16"/>
      <c r="U25" s="16"/>
      <c r="V25" s="16"/>
      <c r="W25" s="16"/>
      <c r="X25" s="16"/>
      <c r="Y25" s="16"/>
    </row>
    <row r="26" spans="3:25" ht="12.7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  <c r="R26" s="16"/>
      <c r="S26" s="16"/>
      <c r="U26" s="16"/>
      <c r="V26" s="16"/>
      <c r="W26" s="16"/>
      <c r="X26" s="16"/>
      <c r="Y26" s="16"/>
    </row>
    <row r="27" spans="3:25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6"/>
      <c r="P27" s="16"/>
      <c r="Q27" s="16"/>
      <c r="R27" s="16"/>
      <c r="S27" s="16"/>
      <c r="U27" s="16"/>
      <c r="V27" s="16"/>
      <c r="W27" s="16"/>
      <c r="X27" s="16"/>
      <c r="Y27" s="16"/>
    </row>
    <row r="28" spans="3:25" ht="12.7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6"/>
      <c r="P28" s="16"/>
      <c r="Q28" s="16"/>
      <c r="R28" s="16"/>
      <c r="S28" s="16"/>
      <c r="U28" s="16"/>
      <c r="V28" s="16"/>
      <c r="W28" s="16"/>
      <c r="X28" s="16"/>
      <c r="Y28" s="16"/>
    </row>
    <row r="29" spans="3:25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  <c r="S29" s="16"/>
      <c r="U29" s="16"/>
      <c r="V29" s="16"/>
      <c r="W29" s="16"/>
      <c r="X29" s="16"/>
      <c r="Y29" s="16"/>
    </row>
    <row r="30" spans="3:25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</sheetData>
  <sheetProtection/>
  <mergeCells count="4">
    <mergeCell ref="O5:S5"/>
    <mergeCell ref="U5:Y5"/>
    <mergeCell ref="E3:M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colBreaks count="1" manualBreakCount="1">
    <brk id="2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10.140625" style="0" customWidth="1"/>
    <col min="15" max="19" width="13.8515625" style="12" customWidth="1"/>
    <col min="20" max="20" width="10.14062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124</v>
      </c>
      <c r="C2" s="445" t="s">
        <v>129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89"/>
      <c r="D3" s="89"/>
      <c r="E3" s="444" t="s">
        <v>62</v>
      </c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>
      <c r="B5" s="94" t="s">
        <v>132</v>
      </c>
      <c r="C5" s="229"/>
      <c r="D5" s="112"/>
      <c r="E5" s="112"/>
      <c r="F5" s="112"/>
      <c r="G5" s="112"/>
      <c r="H5" s="112"/>
      <c r="I5" s="229"/>
      <c r="J5" s="229"/>
      <c r="K5" s="229"/>
      <c r="L5" s="229"/>
      <c r="M5" s="229"/>
      <c r="O5" s="443" t="s">
        <v>63</v>
      </c>
      <c r="P5" s="443"/>
      <c r="Q5" s="443"/>
      <c r="R5" s="443"/>
      <c r="S5" s="443"/>
      <c r="U5" s="443"/>
      <c r="V5" s="443"/>
      <c r="W5" s="443"/>
      <c r="X5" s="443"/>
      <c r="Y5" s="443"/>
    </row>
    <row r="6" spans="2:25" ht="12.75">
      <c r="B6" s="97"/>
      <c r="C6" s="171"/>
      <c r="D6" s="36"/>
      <c r="E6" s="36"/>
      <c r="F6" s="36"/>
      <c r="G6" s="36"/>
      <c r="H6" s="36"/>
      <c r="I6" s="171"/>
      <c r="J6" s="36"/>
      <c r="K6" s="36"/>
      <c r="L6" s="36"/>
      <c r="M6" s="36"/>
      <c r="O6" s="171"/>
      <c r="P6" s="36"/>
      <c r="Q6" s="36"/>
      <c r="R6" s="36"/>
      <c r="S6" s="36"/>
      <c r="U6" s="171"/>
      <c r="V6" s="36"/>
      <c r="W6" s="36"/>
      <c r="X6" s="36"/>
      <c r="Y6" s="36"/>
    </row>
    <row r="7" spans="2:26" ht="12.75">
      <c r="B7" s="97" t="s">
        <v>133</v>
      </c>
      <c r="C7" s="171">
        <v>130</v>
      </c>
      <c r="D7" s="36">
        <v>27</v>
      </c>
      <c r="E7" s="36">
        <v>40</v>
      </c>
      <c r="F7" s="36">
        <v>40</v>
      </c>
      <c r="G7" s="36">
        <v>22</v>
      </c>
      <c r="H7" s="36"/>
      <c r="I7" s="171">
        <v>172.5</v>
      </c>
      <c r="J7" s="36">
        <v>24.5</v>
      </c>
      <c r="K7" s="36">
        <v>51</v>
      </c>
      <c r="L7" s="36">
        <v>32</v>
      </c>
      <c r="M7" s="36">
        <v>65</v>
      </c>
      <c r="N7" s="170"/>
      <c r="O7" s="171">
        <v>162</v>
      </c>
      <c r="P7" s="36">
        <v>24</v>
      </c>
      <c r="Q7" s="36">
        <v>47</v>
      </c>
      <c r="R7" s="36">
        <v>31</v>
      </c>
      <c r="S7" s="36">
        <v>60</v>
      </c>
      <c r="T7" s="170"/>
      <c r="U7" s="171">
        <v>300</v>
      </c>
      <c r="V7" s="36">
        <v>84</v>
      </c>
      <c r="W7" s="36">
        <v>77</v>
      </c>
      <c r="X7" s="36">
        <v>92</v>
      </c>
      <c r="Y7" s="36">
        <v>47</v>
      </c>
      <c r="Z7" s="170"/>
    </row>
    <row r="8" spans="2:26" ht="12.75">
      <c r="B8" s="97" t="s">
        <v>134</v>
      </c>
      <c r="C8" s="171">
        <v>110</v>
      </c>
      <c r="D8" s="36">
        <v>28</v>
      </c>
      <c r="E8" s="36">
        <v>25</v>
      </c>
      <c r="F8" s="36">
        <v>33</v>
      </c>
      <c r="G8" s="36">
        <v>24.6</v>
      </c>
      <c r="H8" s="36"/>
      <c r="I8" s="171">
        <v>152.3</v>
      </c>
      <c r="J8" s="36">
        <v>49.8</v>
      </c>
      <c r="K8" s="36">
        <v>38</v>
      </c>
      <c r="L8" s="36">
        <v>41</v>
      </c>
      <c r="M8" s="36">
        <v>23</v>
      </c>
      <c r="N8" s="170"/>
      <c r="O8" s="171">
        <v>163</v>
      </c>
      <c r="P8" s="36">
        <v>66</v>
      </c>
      <c r="Q8" s="36">
        <v>38</v>
      </c>
      <c r="R8" s="36">
        <v>33</v>
      </c>
      <c r="S8" s="36">
        <v>26</v>
      </c>
      <c r="T8" s="170"/>
      <c r="U8" s="171">
        <v>124</v>
      </c>
      <c r="V8" s="36">
        <v>47</v>
      </c>
      <c r="W8" s="36">
        <v>-14</v>
      </c>
      <c r="X8" s="36">
        <v>49</v>
      </c>
      <c r="Y8" s="36">
        <v>42</v>
      </c>
      <c r="Z8" s="170"/>
    </row>
    <row r="9" spans="2:26" ht="12.75">
      <c r="B9" s="99" t="s">
        <v>135</v>
      </c>
      <c r="C9" s="172">
        <v>240</v>
      </c>
      <c r="D9" s="100">
        <v>55</v>
      </c>
      <c r="E9" s="100">
        <v>65</v>
      </c>
      <c r="F9" s="100">
        <v>73</v>
      </c>
      <c r="G9" s="100">
        <v>47</v>
      </c>
      <c r="H9" s="100"/>
      <c r="I9" s="172">
        <v>324.8</v>
      </c>
      <c r="J9" s="100">
        <v>74.3</v>
      </c>
      <c r="K9" s="100">
        <v>89</v>
      </c>
      <c r="L9" s="100">
        <v>73</v>
      </c>
      <c r="M9" s="100">
        <v>88</v>
      </c>
      <c r="N9" s="170"/>
      <c r="O9" s="172">
        <v>325</v>
      </c>
      <c r="P9" s="100">
        <v>90</v>
      </c>
      <c r="Q9" s="100">
        <v>85</v>
      </c>
      <c r="R9" s="100">
        <v>64</v>
      </c>
      <c r="S9" s="100">
        <v>86</v>
      </c>
      <c r="T9" s="170"/>
      <c r="U9" s="172">
        <v>424</v>
      </c>
      <c r="V9" s="100">
        <v>131</v>
      </c>
      <c r="W9" s="100">
        <v>63</v>
      </c>
      <c r="X9" s="100">
        <v>141</v>
      </c>
      <c r="Y9" s="100">
        <v>89</v>
      </c>
      <c r="Z9" s="170"/>
    </row>
    <row r="10" spans="2:26" ht="12.75">
      <c r="B10" s="97"/>
      <c r="C10" s="171">
        <v>0</v>
      </c>
      <c r="D10" s="36"/>
      <c r="E10" s="36"/>
      <c r="F10" s="36"/>
      <c r="G10" s="36"/>
      <c r="H10" s="36"/>
      <c r="I10" s="171"/>
      <c r="J10" s="36"/>
      <c r="K10" s="36"/>
      <c r="L10" s="36"/>
      <c r="M10" s="36"/>
      <c r="N10" s="170"/>
      <c r="O10" s="171"/>
      <c r="P10" s="36"/>
      <c r="Q10" s="36"/>
      <c r="R10" s="36"/>
      <c r="S10" s="36"/>
      <c r="T10" s="170"/>
      <c r="U10" s="171"/>
      <c r="V10" s="36"/>
      <c r="W10" s="36"/>
      <c r="X10" s="36"/>
      <c r="Y10" s="36"/>
      <c r="Z10" s="170"/>
    </row>
    <row r="11" spans="2:26" ht="12.75">
      <c r="B11" s="102" t="s">
        <v>45</v>
      </c>
      <c r="C11" s="171">
        <v>-14</v>
      </c>
      <c r="D11" s="36">
        <v>-2</v>
      </c>
      <c r="E11" s="36">
        <v>-3</v>
      </c>
      <c r="F11" s="36">
        <v>-3</v>
      </c>
      <c r="G11" s="36">
        <v>-3.5</v>
      </c>
      <c r="H11" s="36"/>
      <c r="I11" s="171">
        <v>-17.7</v>
      </c>
      <c r="J11" s="36">
        <v>-4.2</v>
      </c>
      <c r="K11" s="36">
        <v>-4</v>
      </c>
      <c r="L11" s="36">
        <v>-4</v>
      </c>
      <c r="M11" s="36">
        <v>-5</v>
      </c>
      <c r="N11" s="170"/>
      <c r="O11" s="171">
        <v>-20</v>
      </c>
      <c r="P11" s="36">
        <v>-5</v>
      </c>
      <c r="Q11" s="36">
        <v>-5</v>
      </c>
      <c r="R11" s="36">
        <v>-5</v>
      </c>
      <c r="S11" s="36">
        <v>-5</v>
      </c>
      <c r="T11" s="170"/>
      <c r="U11" s="171">
        <v>-20</v>
      </c>
      <c r="V11" s="36">
        <v>-4</v>
      </c>
      <c r="W11" s="36">
        <v>-5</v>
      </c>
      <c r="X11" s="36">
        <v>-6</v>
      </c>
      <c r="Y11" s="36">
        <v>-5</v>
      </c>
      <c r="Z11" s="170"/>
    </row>
    <row r="12" spans="2:26" ht="12.75">
      <c r="B12" s="102" t="s">
        <v>136</v>
      </c>
      <c r="C12" s="171">
        <v>-302</v>
      </c>
      <c r="D12" s="36">
        <v>-97</v>
      </c>
      <c r="E12" s="36">
        <v>-71</v>
      </c>
      <c r="F12" s="36">
        <v>-77</v>
      </c>
      <c r="G12" s="36">
        <v>-57</v>
      </c>
      <c r="H12" s="36"/>
      <c r="I12" s="171">
        <v>-312.6</v>
      </c>
      <c r="J12" s="36">
        <v>-80.4</v>
      </c>
      <c r="K12" s="36">
        <v>-76</v>
      </c>
      <c r="L12" s="36">
        <v>-67</v>
      </c>
      <c r="M12" s="36">
        <v>-89</v>
      </c>
      <c r="N12" s="170"/>
      <c r="O12" s="171">
        <v>-373</v>
      </c>
      <c r="P12" s="36">
        <v>-102</v>
      </c>
      <c r="Q12" s="36">
        <v>-77</v>
      </c>
      <c r="R12" s="36">
        <v>-97</v>
      </c>
      <c r="S12" s="36">
        <v>-97</v>
      </c>
      <c r="T12" s="170"/>
      <c r="U12" s="171">
        <v>-469</v>
      </c>
      <c r="V12" s="36">
        <v>-170</v>
      </c>
      <c r="W12" s="36">
        <v>-75</v>
      </c>
      <c r="X12" s="36">
        <v>-124</v>
      </c>
      <c r="Y12" s="36">
        <v>-100</v>
      </c>
      <c r="Z12" s="170"/>
    </row>
    <row r="13" spans="2:26" ht="12.75">
      <c r="B13" s="39" t="s">
        <v>43</v>
      </c>
      <c r="C13" s="171">
        <v>-65</v>
      </c>
      <c r="D13" s="36">
        <v>-12</v>
      </c>
      <c r="E13" s="36">
        <v>-14</v>
      </c>
      <c r="F13" s="36">
        <v>-22</v>
      </c>
      <c r="G13" s="36">
        <v>-16.7</v>
      </c>
      <c r="H13" s="36"/>
      <c r="I13" s="171">
        <v>-113.8</v>
      </c>
      <c r="J13" s="36">
        <v>-22.1</v>
      </c>
      <c r="K13" s="36">
        <v>-29</v>
      </c>
      <c r="L13" s="36">
        <v>-19</v>
      </c>
      <c r="M13" s="36">
        <v>-44</v>
      </c>
      <c r="N13" s="170"/>
      <c r="O13" s="171">
        <v>-77</v>
      </c>
      <c r="P13" s="36">
        <v>-21</v>
      </c>
      <c r="Q13" s="36">
        <v>-18</v>
      </c>
      <c r="R13" s="36">
        <v>-18</v>
      </c>
      <c r="S13" s="36">
        <v>-20</v>
      </c>
      <c r="T13" s="170"/>
      <c r="U13" s="171">
        <v>-134</v>
      </c>
      <c r="V13" s="36">
        <v>-50</v>
      </c>
      <c r="W13" s="36">
        <v>-23</v>
      </c>
      <c r="X13" s="36">
        <v>-38</v>
      </c>
      <c r="Y13" s="36">
        <v>-23</v>
      </c>
      <c r="Z13" s="170"/>
    </row>
    <row r="14" spans="2:26" ht="12.75">
      <c r="B14" s="40" t="s">
        <v>44</v>
      </c>
      <c r="C14" s="171">
        <v>-91</v>
      </c>
      <c r="D14" s="36">
        <v>-26</v>
      </c>
      <c r="E14" s="36">
        <v>-22</v>
      </c>
      <c r="F14" s="36">
        <v>-22</v>
      </c>
      <c r="G14" s="36">
        <v>-20.7</v>
      </c>
      <c r="H14" s="36"/>
      <c r="I14" s="171">
        <v>-87</v>
      </c>
      <c r="J14" s="36">
        <v>-23.8</v>
      </c>
      <c r="K14" s="36">
        <v>-22</v>
      </c>
      <c r="L14" s="36">
        <v>-20</v>
      </c>
      <c r="M14" s="36">
        <v>-21</v>
      </c>
      <c r="N14" s="170"/>
      <c r="O14" s="171">
        <v>-123</v>
      </c>
      <c r="P14" s="36">
        <v>-26</v>
      </c>
      <c r="Q14" s="36">
        <v>-28</v>
      </c>
      <c r="R14" s="36">
        <v>-34</v>
      </c>
      <c r="S14" s="36">
        <v>-35</v>
      </c>
      <c r="T14" s="170"/>
      <c r="U14" s="171">
        <v>-139</v>
      </c>
      <c r="V14" s="36">
        <v>-35</v>
      </c>
      <c r="W14" s="36">
        <v>-26</v>
      </c>
      <c r="X14" s="36">
        <v>-39</v>
      </c>
      <c r="Y14" s="36">
        <v>-39</v>
      </c>
      <c r="Z14" s="170"/>
    </row>
    <row r="15" spans="2:26" ht="12.75">
      <c r="B15" s="39" t="s">
        <v>46</v>
      </c>
      <c r="C15" s="171">
        <v>-115</v>
      </c>
      <c r="D15" s="36">
        <v>-29</v>
      </c>
      <c r="E15" s="36">
        <v>-33</v>
      </c>
      <c r="F15" s="36">
        <v>-34</v>
      </c>
      <c r="G15" s="36">
        <v>-19</v>
      </c>
      <c r="H15" s="36"/>
      <c r="I15" s="171">
        <v>0</v>
      </c>
      <c r="J15" s="36">
        <v>-33</v>
      </c>
      <c r="K15" s="36">
        <v>-29</v>
      </c>
      <c r="L15" s="36">
        <v>-30</v>
      </c>
      <c r="M15" s="36">
        <v>-23</v>
      </c>
      <c r="N15" s="170"/>
      <c r="O15" s="171">
        <v>-136</v>
      </c>
      <c r="P15" s="36">
        <v>-39</v>
      </c>
      <c r="Q15" s="36">
        <v>-28</v>
      </c>
      <c r="R15" s="36">
        <v>-32</v>
      </c>
      <c r="S15" s="36">
        <v>-37</v>
      </c>
      <c r="T15" s="170"/>
      <c r="U15" s="171">
        <v>-157</v>
      </c>
      <c r="V15" s="36">
        <v>-55</v>
      </c>
      <c r="W15" s="36">
        <v>-18</v>
      </c>
      <c r="X15" s="36">
        <v>-45</v>
      </c>
      <c r="Y15" s="36">
        <v>-39</v>
      </c>
      <c r="Z15" s="170"/>
    </row>
    <row r="16" spans="2:26" ht="12.75">
      <c r="B16" s="39" t="s">
        <v>47</v>
      </c>
      <c r="C16" s="171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171">
        <v>0</v>
      </c>
      <c r="J16" s="36">
        <v>0</v>
      </c>
      <c r="K16" s="36">
        <v>0</v>
      </c>
      <c r="L16" s="36">
        <v>0</v>
      </c>
      <c r="M16" s="36">
        <v>0</v>
      </c>
      <c r="N16" s="170"/>
      <c r="O16" s="171">
        <v>0</v>
      </c>
      <c r="P16" s="36">
        <v>0</v>
      </c>
      <c r="Q16" s="36">
        <v>0</v>
      </c>
      <c r="R16" s="36">
        <v>0</v>
      </c>
      <c r="S16" s="36">
        <v>0</v>
      </c>
      <c r="T16" s="170"/>
      <c r="U16" s="171">
        <v>0</v>
      </c>
      <c r="V16" s="36">
        <v>0</v>
      </c>
      <c r="W16" s="36">
        <v>0</v>
      </c>
      <c r="X16" s="36">
        <v>0</v>
      </c>
      <c r="Y16" s="36">
        <v>0</v>
      </c>
      <c r="Z16" s="170"/>
    </row>
    <row r="17" spans="2:26" ht="12.75">
      <c r="B17" s="39" t="s">
        <v>48</v>
      </c>
      <c r="C17" s="171">
        <v>-31</v>
      </c>
      <c r="D17" s="148">
        <v>-31</v>
      </c>
      <c r="E17" s="36">
        <v>-3</v>
      </c>
      <c r="F17" s="36">
        <v>1</v>
      </c>
      <c r="G17" s="36">
        <v>0</v>
      </c>
      <c r="H17" s="36"/>
      <c r="I17" s="171">
        <v>3.4</v>
      </c>
      <c r="J17" s="148">
        <v>-1.3</v>
      </c>
      <c r="K17" s="148">
        <v>4</v>
      </c>
      <c r="L17" s="148">
        <v>2</v>
      </c>
      <c r="M17" s="148">
        <v>-1</v>
      </c>
      <c r="N17" s="170"/>
      <c r="O17" s="171">
        <v>-37</v>
      </c>
      <c r="P17" s="36">
        <v>-16</v>
      </c>
      <c r="Q17" s="36">
        <v>-3</v>
      </c>
      <c r="R17" s="36">
        <v>-13</v>
      </c>
      <c r="S17" s="36">
        <v>-5</v>
      </c>
      <c r="T17" s="170"/>
      <c r="U17" s="171">
        <v>-39</v>
      </c>
      <c r="V17" s="36">
        <v>-30</v>
      </c>
      <c r="W17" s="36">
        <v>-8</v>
      </c>
      <c r="X17" s="36">
        <v>-2</v>
      </c>
      <c r="Y17" s="36">
        <v>1</v>
      </c>
      <c r="Z17" s="170"/>
    </row>
    <row r="18" spans="2:26" ht="12.75">
      <c r="B18" s="103" t="s">
        <v>137</v>
      </c>
      <c r="C18" s="172">
        <v>-316</v>
      </c>
      <c r="D18" s="100">
        <v>-100</v>
      </c>
      <c r="E18" s="100">
        <v>-74</v>
      </c>
      <c r="F18" s="100">
        <v>-80</v>
      </c>
      <c r="G18" s="100">
        <v>-60.6</v>
      </c>
      <c r="H18" s="100"/>
      <c r="I18" s="172">
        <v>-330.3</v>
      </c>
      <c r="J18" s="100">
        <v>-84.6</v>
      </c>
      <c r="K18" s="100">
        <v>-80</v>
      </c>
      <c r="L18" s="100">
        <v>-71</v>
      </c>
      <c r="M18" s="100">
        <v>-94</v>
      </c>
      <c r="N18" s="170"/>
      <c r="O18" s="172">
        <v>-393</v>
      </c>
      <c r="P18" s="100">
        <v>-107</v>
      </c>
      <c r="Q18" s="100">
        <v>-82</v>
      </c>
      <c r="R18" s="100">
        <v>-102</v>
      </c>
      <c r="S18" s="100">
        <v>-102</v>
      </c>
      <c r="T18" s="170"/>
      <c r="U18" s="172">
        <v>-489</v>
      </c>
      <c r="V18" s="100">
        <v>-174</v>
      </c>
      <c r="W18" s="100">
        <v>-80</v>
      </c>
      <c r="X18" s="100">
        <v>-130</v>
      </c>
      <c r="Y18" s="100">
        <v>-105</v>
      </c>
      <c r="Z18" s="170"/>
    </row>
    <row r="19" spans="2:26" ht="12.75">
      <c r="B19" s="102"/>
      <c r="C19" s="171">
        <v>0</v>
      </c>
      <c r="D19" s="36"/>
      <c r="E19" s="36"/>
      <c r="F19" s="36"/>
      <c r="G19" s="36"/>
      <c r="H19" s="36"/>
      <c r="I19" s="171"/>
      <c r="J19" s="36"/>
      <c r="K19" s="36"/>
      <c r="L19" s="36"/>
      <c r="M19" s="36"/>
      <c r="N19" s="170"/>
      <c r="O19" s="171"/>
      <c r="P19" s="36"/>
      <c r="Q19" s="36"/>
      <c r="R19" s="36"/>
      <c r="S19" s="36"/>
      <c r="T19" s="170"/>
      <c r="U19" s="171"/>
      <c r="V19" s="36"/>
      <c r="W19" s="36"/>
      <c r="X19" s="36"/>
      <c r="Y19" s="36"/>
      <c r="Z19" s="170"/>
    </row>
    <row r="20" spans="2:26" ht="13.5" thickBot="1">
      <c r="B20" s="105" t="s">
        <v>50</v>
      </c>
      <c r="C20" s="173">
        <v>-75</v>
      </c>
      <c r="D20" s="47">
        <v>-45</v>
      </c>
      <c r="E20" s="47">
        <v>-9</v>
      </c>
      <c r="F20" s="47">
        <v>-7</v>
      </c>
      <c r="G20" s="47">
        <v>-13.5</v>
      </c>
      <c r="H20" s="47"/>
      <c r="I20" s="173">
        <v>-5.5</v>
      </c>
      <c r="J20" s="47">
        <v>-10.3</v>
      </c>
      <c r="K20" s="47">
        <v>9</v>
      </c>
      <c r="L20" s="47">
        <v>2</v>
      </c>
      <c r="M20" s="47">
        <v>-6</v>
      </c>
      <c r="N20" s="170"/>
      <c r="O20" s="173">
        <v>-68</v>
      </c>
      <c r="P20" s="47">
        <v>-17</v>
      </c>
      <c r="Q20" s="47">
        <v>3</v>
      </c>
      <c r="R20" s="47">
        <v>-38</v>
      </c>
      <c r="S20" s="47">
        <v>-16</v>
      </c>
      <c r="T20" s="170"/>
      <c r="U20" s="173">
        <v>-65</v>
      </c>
      <c r="V20" s="47">
        <v>-43</v>
      </c>
      <c r="W20" s="47">
        <v>-17</v>
      </c>
      <c r="X20" s="47">
        <v>11</v>
      </c>
      <c r="Y20" s="47">
        <v>-16</v>
      </c>
      <c r="Z20" s="170"/>
    </row>
    <row r="21" spans="2:25" ht="13.5" thickTop="1">
      <c r="B21" s="102"/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2:25" ht="12.75">
      <c r="B22" s="102" t="s">
        <v>214</v>
      </c>
      <c r="C22" s="36">
        <v>-61</v>
      </c>
      <c r="D22" s="36">
        <v>-43</v>
      </c>
      <c r="E22" s="36">
        <v>-6</v>
      </c>
      <c r="F22" s="36">
        <v>-4</v>
      </c>
      <c r="G22" s="36">
        <v>-10</v>
      </c>
      <c r="H22" s="36"/>
      <c r="I22" s="36">
        <v>12.2</v>
      </c>
      <c r="J22" s="36">
        <v>-6.1000000000000005</v>
      </c>
      <c r="K22" s="36">
        <f>K20-K11</f>
        <v>13</v>
      </c>
      <c r="L22" s="36">
        <f>L20-L11</f>
        <v>6</v>
      </c>
      <c r="M22" s="36">
        <f>M20-M11</f>
        <v>-1</v>
      </c>
      <c r="O22" s="36">
        <f>O20-O11</f>
        <v>-48</v>
      </c>
      <c r="P22" s="36">
        <f>P20-P11</f>
        <v>-12</v>
      </c>
      <c r="Q22" s="36">
        <f>Q20-Q11</f>
        <v>8</v>
      </c>
      <c r="R22" s="36">
        <f>R20-R11</f>
        <v>-33</v>
      </c>
      <c r="S22" s="36">
        <f>S20-S11</f>
        <v>-11</v>
      </c>
      <c r="U22" s="36">
        <f>U20-U11</f>
        <v>-45</v>
      </c>
      <c r="V22" s="36">
        <f>V20-V11</f>
        <v>-39</v>
      </c>
      <c r="W22" s="36">
        <f>W20-W11</f>
        <v>-12</v>
      </c>
      <c r="X22" s="36">
        <f>X20-X11</f>
        <v>17</v>
      </c>
      <c r="Y22" s="36">
        <f>Y20-Y11</f>
        <v>-11</v>
      </c>
    </row>
    <row r="23" spans="3:25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  <c r="R23" s="16"/>
      <c r="S23" s="16"/>
      <c r="U23" s="16"/>
      <c r="V23" s="16"/>
      <c r="W23" s="16"/>
      <c r="X23" s="16"/>
      <c r="Y23" s="16"/>
    </row>
    <row r="24" spans="3:25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O24" s="16"/>
      <c r="P24" s="16"/>
      <c r="Q24" s="16"/>
      <c r="R24" s="16"/>
      <c r="S24" s="16"/>
      <c r="U24" s="16"/>
      <c r="V24" s="16"/>
      <c r="W24" s="16"/>
      <c r="X24" s="16"/>
      <c r="Y24" s="16"/>
    </row>
    <row r="25" spans="3:25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  <c r="R25" s="16"/>
      <c r="S25" s="16"/>
      <c r="U25" s="16"/>
      <c r="V25" s="16"/>
      <c r="W25" s="16"/>
      <c r="X25" s="16"/>
      <c r="Y25" s="16"/>
    </row>
    <row r="26" spans="3:25" ht="12.7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  <c r="R26" s="16"/>
      <c r="S26" s="16"/>
      <c r="U26" s="16"/>
      <c r="V26" s="16"/>
      <c r="W26" s="16"/>
      <c r="X26" s="16"/>
      <c r="Y26" s="16"/>
    </row>
    <row r="27" spans="3:25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6"/>
      <c r="P27" s="16"/>
      <c r="Q27" s="16"/>
      <c r="R27" s="16"/>
      <c r="S27" s="16"/>
      <c r="U27" s="16"/>
      <c r="V27" s="16"/>
      <c r="W27" s="16"/>
      <c r="X27" s="16"/>
      <c r="Y27" s="16"/>
    </row>
    <row r="28" spans="3:25" ht="12.7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6"/>
      <c r="P28" s="16"/>
      <c r="Q28" s="16"/>
      <c r="R28" s="16"/>
      <c r="S28" s="16"/>
      <c r="U28" s="16"/>
      <c r="V28" s="16"/>
      <c r="W28" s="16"/>
      <c r="X28" s="16"/>
      <c r="Y28" s="16"/>
    </row>
    <row r="29" spans="3:25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  <c r="S29" s="16"/>
      <c r="U29" s="16"/>
      <c r="V29" s="16"/>
      <c r="W29" s="16"/>
      <c r="X29" s="16"/>
      <c r="Y29" s="16"/>
    </row>
    <row r="30" spans="3:25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</sheetData>
  <sheetProtection/>
  <mergeCells count="4">
    <mergeCell ref="O5:S5"/>
    <mergeCell ref="U5:Y5"/>
    <mergeCell ref="E3:M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F41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.28515625" style="12" customWidth="1"/>
    <col min="2" max="2" width="41.57421875" style="12" bestFit="1" customWidth="1"/>
    <col min="3" max="4" width="20.421875" style="12" customWidth="1"/>
    <col min="5" max="6" width="17.7109375" style="12" customWidth="1"/>
    <col min="7" max="7" width="15.7109375" style="14" customWidth="1"/>
    <col min="8" max="8" width="19.8515625" style="14" bestFit="1" customWidth="1"/>
    <col min="9" max="9" width="15.7109375" style="14" customWidth="1"/>
    <col min="10" max="10" width="19.8515625" style="14" bestFit="1" customWidth="1"/>
    <col min="12" max="31" width="17.7109375" style="12" customWidth="1"/>
    <col min="32" max="16384" width="9.140625" style="12" customWidth="1"/>
  </cols>
  <sheetData>
    <row r="2" spans="2:6" ht="21">
      <c r="B2" s="238" t="s">
        <v>60</v>
      </c>
      <c r="C2" s="238"/>
      <c r="D2" s="238"/>
      <c r="E2" s="13"/>
      <c r="F2" s="13"/>
    </row>
    <row r="3" spans="2:4" ht="12.75">
      <c r="B3" s="24"/>
      <c r="C3" s="24"/>
      <c r="D3" s="24"/>
    </row>
    <row r="4" spans="2:31" ht="75.75" customHeight="1">
      <c r="B4" s="25"/>
      <c r="C4" s="26">
        <v>2016</v>
      </c>
      <c r="D4" s="26" t="s">
        <v>275</v>
      </c>
      <c r="E4" s="26" t="s">
        <v>273</v>
      </c>
      <c r="F4" s="26" t="s">
        <v>274</v>
      </c>
      <c r="G4" s="203" t="s">
        <v>277</v>
      </c>
      <c r="H4" s="204" t="s">
        <v>277</v>
      </c>
      <c r="I4" s="203" t="s">
        <v>278</v>
      </c>
      <c r="J4" s="204" t="s">
        <v>278</v>
      </c>
      <c r="L4" s="281" t="s">
        <v>276</v>
      </c>
      <c r="M4" s="304" t="s">
        <v>273</v>
      </c>
      <c r="N4" s="304" t="s">
        <v>269</v>
      </c>
      <c r="O4" s="304" t="s">
        <v>264</v>
      </c>
      <c r="P4" s="303" t="s">
        <v>262</v>
      </c>
      <c r="Q4" s="281" t="s">
        <v>250</v>
      </c>
      <c r="R4" s="282" t="s">
        <v>247</v>
      </c>
      <c r="S4" s="91" t="s">
        <v>226</v>
      </c>
      <c r="T4" s="91" t="s">
        <v>215</v>
      </c>
      <c r="U4" s="91" t="s">
        <v>216</v>
      </c>
      <c r="V4" s="202" t="s">
        <v>36</v>
      </c>
      <c r="W4" s="91" t="s">
        <v>37</v>
      </c>
      <c r="X4" s="91" t="s">
        <v>38</v>
      </c>
      <c r="Y4" s="91" t="s">
        <v>34</v>
      </c>
      <c r="Z4" s="91" t="s">
        <v>33</v>
      </c>
      <c r="AA4" s="202" t="s">
        <v>31</v>
      </c>
      <c r="AB4" s="91" t="s">
        <v>30</v>
      </c>
      <c r="AC4" s="91" t="s">
        <v>28</v>
      </c>
      <c r="AD4" s="91" t="s">
        <v>25</v>
      </c>
      <c r="AE4" s="91" t="s">
        <v>26</v>
      </c>
    </row>
    <row r="5" spans="2:27" ht="12.75">
      <c r="B5" s="15"/>
      <c r="C5" s="435" t="s">
        <v>62</v>
      </c>
      <c r="D5" s="435"/>
      <c r="E5" s="435" t="s">
        <v>62</v>
      </c>
      <c r="F5" s="435"/>
      <c r="G5" s="29" t="s">
        <v>0</v>
      </c>
      <c r="H5" s="30" t="s">
        <v>62</v>
      </c>
      <c r="I5" s="29" t="s">
        <v>0</v>
      </c>
      <c r="J5" s="212" t="s">
        <v>282</v>
      </c>
      <c r="L5" s="263"/>
      <c r="M5" s="175"/>
      <c r="N5" s="175"/>
      <c r="O5" s="175"/>
      <c r="P5" s="175"/>
      <c r="Q5" s="263"/>
      <c r="V5" s="196"/>
      <c r="W5" s="436" t="s">
        <v>63</v>
      </c>
      <c r="X5" s="437"/>
      <c r="Y5" s="437"/>
      <c r="Z5" s="438"/>
      <c r="AA5" s="196"/>
    </row>
    <row r="6" spans="2:32" ht="12.75">
      <c r="B6" s="290" t="s">
        <v>42</v>
      </c>
      <c r="C6" s="369">
        <v>33196</v>
      </c>
      <c r="D6" s="369">
        <v>36464</v>
      </c>
      <c r="E6" s="348">
        <v>10146</v>
      </c>
      <c r="F6" s="348">
        <v>9768</v>
      </c>
      <c r="G6" s="33">
        <f>_xlfn.IFERROR(C6/D6-1,"")</f>
        <v>-0.089622641509434</v>
      </c>
      <c r="H6" s="34">
        <f>C6-D6</f>
        <v>-3268</v>
      </c>
      <c r="I6" s="33">
        <f>_xlfn.IFERROR(E6/F6-1,"")</f>
        <v>0.038697788697788615</v>
      </c>
      <c r="J6" s="319">
        <f>E6-F6</f>
        <v>378</v>
      </c>
      <c r="L6" s="197">
        <f>C6</f>
        <v>33196</v>
      </c>
      <c r="M6" s="32">
        <f>E6</f>
        <v>10146</v>
      </c>
      <c r="N6" s="32">
        <v>5701</v>
      </c>
      <c r="O6" s="32">
        <v>6369</v>
      </c>
      <c r="P6" s="32">
        <v>10980</v>
      </c>
      <c r="Q6" s="197">
        <v>36463.5</v>
      </c>
      <c r="R6" s="32">
        <v>9769</v>
      </c>
      <c r="S6" s="32">
        <v>6305</v>
      </c>
      <c r="T6" s="32">
        <v>7895</v>
      </c>
      <c r="U6" s="32">
        <v>12495</v>
      </c>
      <c r="V6" s="197">
        <v>34304</v>
      </c>
      <c r="W6" s="225">
        <v>11487</v>
      </c>
      <c r="X6" s="225">
        <v>6436</v>
      </c>
      <c r="Y6" s="225">
        <v>6846</v>
      </c>
      <c r="Z6" s="225">
        <v>9535</v>
      </c>
      <c r="AA6" s="197">
        <v>32043.8</v>
      </c>
      <c r="AB6" s="32">
        <v>9101</v>
      </c>
      <c r="AC6" s="32">
        <v>6203</v>
      </c>
      <c r="AD6" s="32">
        <v>6505</v>
      </c>
      <c r="AE6" s="32">
        <v>10235</v>
      </c>
      <c r="AF6" s="16"/>
    </row>
    <row r="7" spans="2:32" ht="12.75">
      <c r="B7" s="35"/>
      <c r="C7" s="370"/>
      <c r="D7" s="370"/>
      <c r="E7" s="345"/>
      <c r="F7" s="345"/>
      <c r="G7" s="37"/>
      <c r="H7" s="38"/>
      <c r="I7" s="37"/>
      <c r="J7" s="320"/>
      <c r="L7" s="198">
        <f aca="true" t="shared" si="0" ref="L7:L33">C7</f>
        <v>0</v>
      </c>
      <c r="M7" s="36">
        <f aca="true" t="shared" si="1" ref="M7:M33">E7</f>
        <v>0</v>
      </c>
      <c r="N7" s="36"/>
      <c r="O7" s="36"/>
      <c r="P7" s="36"/>
      <c r="Q7" s="198"/>
      <c r="R7" s="36"/>
      <c r="S7" s="36"/>
      <c r="T7" s="36"/>
      <c r="U7" s="36"/>
      <c r="V7" s="198"/>
      <c r="W7" s="36"/>
      <c r="X7" s="36"/>
      <c r="Y7" s="36"/>
      <c r="Z7" s="36"/>
      <c r="AA7" s="198"/>
      <c r="AB7" s="36"/>
      <c r="AC7" s="36"/>
      <c r="AD7" s="36"/>
      <c r="AE7" s="36"/>
      <c r="AF7" s="16"/>
    </row>
    <row r="8" spans="2:32" ht="12.75">
      <c r="B8" s="39" t="s">
        <v>43</v>
      </c>
      <c r="C8" s="370">
        <v>-20747</v>
      </c>
      <c r="D8" s="370">
        <v>-24216</v>
      </c>
      <c r="E8" s="345">
        <v>-6207</v>
      </c>
      <c r="F8" s="345">
        <v>-6721</v>
      </c>
      <c r="G8" s="37">
        <f aca="true" t="shared" si="2" ref="G8:G13">_xlfn.IFERROR(C8/D8-1,"")</f>
        <v>-0.14325239511067067</v>
      </c>
      <c r="H8" s="38">
        <f aca="true" t="shared" si="3" ref="H8:H13">C8-D8</f>
        <v>3469</v>
      </c>
      <c r="I8" s="37">
        <f aca="true" t="shared" si="4" ref="I8:I13">_xlfn.IFERROR(E8/F8-1,"")</f>
        <v>-0.07647671477458706</v>
      </c>
      <c r="J8" s="320">
        <f aca="true" t="shared" si="5" ref="J8:J13">E8-F8</f>
        <v>514</v>
      </c>
      <c r="L8" s="198">
        <f t="shared" si="0"/>
        <v>-20747</v>
      </c>
      <c r="M8" s="36">
        <f t="shared" si="1"/>
        <v>-6207</v>
      </c>
      <c r="N8" s="36">
        <v>-3281</v>
      </c>
      <c r="O8" s="36">
        <v>-3620</v>
      </c>
      <c r="P8" s="36">
        <v>-7636</v>
      </c>
      <c r="Q8" s="198">
        <v>-24215.6</v>
      </c>
      <c r="R8" s="36">
        <v>-6721.4</v>
      </c>
      <c r="S8" s="36">
        <v>-3770</v>
      </c>
      <c r="T8" s="36">
        <v>-4887</v>
      </c>
      <c r="U8" s="36">
        <v>-8837</v>
      </c>
      <c r="V8" s="198">
        <v>-21229</v>
      </c>
      <c r="W8" s="226">
        <v>-8027</v>
      </c>
      <c r="X8" s="226">
        <v>-3764</v>
      </c>
      <c r="Y8" s="226">
        <v>-3574</v>
      </c>
      <c r="Z8" s="226">
        <v>-5864</v>
      </c>
      <c r="AA8" s="198">
        <v>-19872</v>
      </c>
      <c r="AB8" s="36">
        <v>-5495</v>
      </c>
      <c r="AC8" s="36">
        <v>-3539</v>
      </c>
      <c r="AD8" s="36">
        <v>-3849</v>
      </c>
      <c r="AE8" s="36">
        <v>-6989</v>
      </c>
      <c r="AF8" s="16"/>
    </row>
    <row r="9" spans="2:32" ht="12.75">
      <c r="B9" s="40" t="s">
        <v>44</v>
      </c>
      <c r="C9" s="371">
        <v>-2573</v>
      </c>
      <c r="D9" s="371">
        <v>-2714</v>
      </c>
      <c r="E9" s="345">
        <v>-780</v>
      </c>
      <c r="F9" s="345">
        <v>-908</v>
      </c>
      <c r="G9" s="37">
        <f t="shared" si="2"/>
        <v>-0.051952837140751607</v>
      </c>
      <c r="H9" s="38">
        <f t="shared" si="3"/>
        <v>141</v>
      </c>
      <c r="I9" s="37">
        <f t="shared" si="4"/>
        <v>-0.1409691629955947</v>
      </c>
      <c r="J9" s="320">
        <f t="shared" si="5"/>
        <v>128</v>
      </c>
      <c r="L9" s="198">
        <f t="shared" si="0"/>
        <v>-2573</v>
      </c>
      <c r="M9" s="36">
        <f t="shared" si="1"/>
        <v>-780</v>
      </c>
      <c r="N9" s="36">
        <v>-611</v>
      </c>
      <c r="O9" s="36">
        <v>-639</v>
      </c>
      <c r="P9" s="36">
        <v>-545</v>
      </c>
      <c r="Q9" s="198">
        <v>-2713.6</v>
      </c>
      <c r="R9" s="36">
        <v>-907.7</v>
      </c>
      <c r="S9" s="36">
        <v>-525</v>
      </c>
      <c r="T9" s="36">
        <v>-583</v>
      </c>
      <c r="U9" s="36">
        <v>-698</v>
      </c>
      <c r="V9" s="198">
        <v>-2827</v>
      </c>
      <c r="W9" s="36">
        <v>-823</v>
      </c>
      <c r="X9" s="36">
        <v>-631</v>
      </c>
      <c r="Y9" s="36">
        <v>-687</v>
      </c>
      <c r="Z9" s="36">
        <v>-686</v>
      </c>
      <c r="AA9" s="198">
        <v>-3214</v>
      </c>
      <c r="AB9" s="36">
        <v>-1099</v>
      </c>
      <c r="AC9" s="36">
        <v>-697</v>
      </c>
      <c r="AD9" s="36">
        <v>-747</v>
      </c>
      <c r="AE9" s="36">
        <v>-671</v>
      </c>
      <c r="AF9" s="16"/>
    </row>
    <row r="10" spans="2:32" ht="12.75">
      <c r="B10" s="39" t="s">
        <v>45</v>
      </c>
      <c r="C10" s="370">
        <v>-2614</v>
      </c>
      <c r="D10" s="370">
        <v>-2790</v>
      </c>
      <c r="E10" s="345">
        <v>-658</v>
      </c>
      <c r="F10" s="345">
        <v>-717</v>
      </c>
      <c r="G10" s="37">
        <f t="shared" si="2"/>
        <v>-0.06308243727598561</v>
      </c>
      <c r="H10" s="38">
        <f t="shared" si="3"/>
        <v>176</v>
      </c>
      <c r="I10" s="37">
        <f t="shared" si="4"/>
        <v>-0.08228730822873087</v>
      </c>
      <c r="J10" s="320">
        <f t="shared" si="5"/>
        <v>59</v>
      </c>
      <c r="L10" s="198">
        <f t="shared" si="0"/>
        <v>-2614</v>
      </c>
      <c r="M10" s="36">
        <f t="shared" si="1"/>
        <v>-658</v>
      </c>
      <c r="N10" s="36">
        <v>-619</v>
      </c>
      <c r="O10" s="36">
        <v>-665</v>
      </c>
      <c r="P10" s="36">
        <v>-672</v>
      </c>
      <c r="Q10" s="198">
        <v>-2789.7</v>
      </c>
      <c r="R10" s="36">
        <v>-716.8</v>
      </c>
      <c r="S10" s="36">
        <v>-686</v>
      </c>
      <c r="T10" s="36">
        <v>-723</v>
      </c>
      <c r="U10" s="36">
        <v>-664</v>
      </c>
      <c r="V10" s="198">
        <v>-2502</v>
      </c>
      <c r="W10" s="36">
        <v>-600</v>
      </c>
      <c r="X10" s="36">
        <v>-604</v>
      </c>
      <c r="Y10" s="36">
        <v>-675</v>
      </c>
      <c r="Z10" s="36">
        <v>-623</v>
      </c>
      <c r="AA10" s="198">
        <v>-2463</v>
      </c>
      <c r="AB10" s="36">
        <v>-710</v>
      </c>
      <c r="AC10" s="36">
        <v>-591</v>
      </c>
      <c r="AD10" s="36">
        <v>-613</v>
      </c>
      <c r="AE10" s="36">
        <v>-549</v>
      </c>
      <c r="AF10" s="16"/>
    </row>
    <row r="11" spans="2:32" ht="12.75">
      <c r="B11" s="39" t="s">
        <v>46</v>
      </c>
      <c r="C11" s="370">
        <v>-2837</v>
      </c>
      <c r="D11" s="370">
        <v>-2674</v>
      </c>
      <c r="E11" s="345">
        <v>-1057</v>
      </c>
      <c r="F11" s="345">
        <v>-813</v>
      </c>
      <c r="G11" s="37">
        <f t="shared" si="2"/>
        <v>0.06095736724008982</v>
      </c>
      <c r="H11" s="38">
        <f t="shared" si="3"/>
        <v>-163</v>
      </c>
      <c r="I11" s="37">
        <f t="shared" si="4"/>
        <v>0.30012300123001223</v>
      </c>
      <c r="J11" s="320">
        <f t="shared" si="5"/>
        <v>-244</v>
      </c>
      <c r="L11" s="198">
        <f t="shared" si="0"/>
        <v>-2837</v>
      </c>
      <c r="M11" s="36">
        <f t="shared" si="1"/>
        <v>-1057</v>
      </c>
      <c r="N11" s="36">
        <v>-639</v>
      </c>
      <c r="O11" s="36">
        <v>-620</v>
      </c>
      <c r="P11" s="36">
        <v>-521</v>
      </c>
      <c r="Q11" s="198">
        <v>-2673.7</v>
      </c>
      <c r="R11" s="36">
        <v>-812.5</v>
      </c>
      <c r="S11" s="36">
        <v>-583</v>
      </c>
      <c r="T11" s="36">
        <v>-755</v>
      </c>
      <c r="U11" s="36">
        <v>-523</v>
      </c>
      <c r="V11" s="198">
        <v>-2843</v>
      </c>
      <c r="W11" s="36">
        <v>-818</v>
      </c>
      <c r="X11" s="36">
        <v>-625</v>
      </c>
      <c r="Y11" s="36">
        <v>-815</v>
      </c>
      <c r="Z11" s="36">
        <v>-585</v>
      </c>
      <c r="AA11" s="198">
        <v>-2808</v>
      </c>
      <c r="AB11" s="36">
        <v>-915</v>
      </c>
      <c r="AC11" s="36">
        <v>-613</v>
      </c>
      <c r="AD11" s="36">
        <v>-654</v>
      </c>
      <c r="AE11" s="36">
        <v>-626</v>
      </c>
      <c r="AF11" s="16"/>
    </row>
    <row r="12" spans="2:32" ht="12.75">
      <c r="B12" s="39" t="s">
        <v>47</v>
      </c>
      <c r="C12" s="370">
        <v>868</v>
      </c>
      <c r="D12" s="370">
        <v>953</v>
      </c>
      <c r="E12" s="345">
        <v>342</v>
      </c>
      <c r="F12" s="345">
        <v>311</v>
      </c>
      <c r="G12" s="37">
        <f t="shared" si="2"/>
        <v>-0.08919202518363067</v>
      </c>
      <c r="H12" s="38">
        <f t="shared" si="3"/>
        <v>-85</v>
      </c>
      <c r="I12" s="37">
        <f t="shared" si="4"/>
        <v>0.09967845659163976</v>
      </c>
      <c r="J12" s="320">
        <f t="shared" si="5"/>
        <v>31</v>
      </c>
      <c r="L12" s="198">
        <f t="shared" si="0"/>
        <v>868</v>
      </c>
      <c r="M12" s="36">
        <f t="shared" si="1"/>
        <v>342</v>
      </c>
      <c r="N12" s="36">
        <v>202</v>
      </c>
      <c r="O12" s="36">
        <v>161</v>
      </c>
      <c r="P12" s="36">
        <v>163</v>
      </c>
      <c r="Q12" s="198">
        <v>952.6</v>
      </c>
      <c r="R12" s="36">
        <v>311</v>
      </c>
      <c r="S12" s="36">
        <v>206</v>
      </c>
      <c r="T12" s="36">
        <v>229</v>
      </c>
      <c r="U12" s="36">
        <v>206</v>
      </c>
      <c r="V12" s="198">
        <v>980</v>
      </c>
      <c r="W12" s="36">
        <v>313</v>
      </c>
      <c r="X12" s="36">
        <v>292</v>
      </c>
      <c r="Y12" s="36">
        <v>185</v>
      </c>
      <c r="Z12" s="36">
        <v>190</v>
      </c>
      <c r="AA12" s="198">
        <v>982</v>
      </c>
      <c r="AB12" s="36">
        <v>318</v>
      </c>
      <c r="AC12" s="36">
        <v>240</v>
      </c>
      <c r="AD12" s="36">
        <v>227</v>
      </c>
      <c r="AE12" s="36">
        <v>197</v>
      </c>
      <c r="AF12" s="16"/>
    </row>
    <row r="13" spans="2:32" ht="12.75">
      <c r="B13" s="39" t="s">
        <v>48</v>
      </c>
      <c r="C13" s="370">
        <v>-1933</v>
      </c>
      <c r="D13" s="370">
        <v>-1733</v>
      </c>
      <c r="E13" s="345">
        <v>-738</v>
      </c>
      <c r="F13" s="345">
        <v>-867</v>
      </c>
      <c r="G13" s="37">
        <f t="shared" si="2"/>
        <v>0.11540680900173106</v>
      </c>
      <c r="H13" s="38">
        <f t="shared" si="3"/>
        <v>-200</v>
      </c>
      <c r="I13" s="37">
        <f t="shared" si="4"/>
        <v>-0.1487889273356401</v>
      </c>
      <c r="J13" s="320">
        <f t="shared" si="5"/>
        <v>129</v>
      </c>
      <c r="L13" s="198">
        <f t="shared" si="0"/>
        <v>-1933</v>
      </c>
      <c r="M13" s="36">
        <f t="shared" si="1"/>
        <v>-738</v>
      </c>
      <c r="N13" s="36">
        <v>-234</v>
      </c>
      <c r="O13" s="36">
        <v>-913</v>
      </c>
      <c r="P13" s="36">
        <v>-48</v>
      </c>
      <c r="Q13" s="198">
        <v>-1733.5</v>
      </c>
      <c r="R13" s="36">
        <v>-867.7</v>
      </c>
      <c r="S13" s="36">
        <v>-320</v>
      </c>
      <c r="T13" s="36">
        <v>-229</v>
      </c>
      <c r="U13" s="36">
        <v>-317</v>
      </c>
      <c r="V13" s="198">
        <v>-2040</v>
      </c>
      <c r="W13" s="226">
        <v>-773</v>
      </c>
      <c r="X13" s="226">
        <v>-189</v>
      </c>
      <c r="Y13" s="226">
        <v>-669</v>
      </c>
      <c r="Z13" s="226">
        <v>-409</v>
      </c>
      <c r="AA13" s="198">
        <v>-1520</v>
      </c>
      <c r="AB13" s="36">
        <v>-1105</v>
      </c>
      <c r="AC13" s="36">
        <v>-123</v>
      </c>
      <c r="AD13" s="36">
        <v>-122</v>
      </c>
      <c r="AE13" s="36">
        <v>-170</v>
      </c>
      <c r="AF13" s="16"/>
    </row>
    <row r="14" spans="2:32" ht="12.75">
      <c r="B14" s="35"/>
      <c r="C14" s="370"/>
      <c r="D14" s="370"/>
      <c r="E14" s="345"/>
      <c r="F14" s="345"/>
      <c r="G14" s="37"/>
      <c r="H14" s="38"/>
      <c r="I14" s="37"/>
      <c r="J14" s="320"/>
      <c r="L14" s="198">
        <f t="shared" si="0"/>
        <v>0</v>
      </c>
      <c r="M14" s="36">
        <f t="shared" si="1"/>
        <v>0</v>
      </c>
      <c r="N14" s="36"/>
      <c r="O14" s="36"/>
      <c r="P14" s="36"/>
      <c r="Q14" s="198"/>
      <c r="R14" s="36"/>
      <c r="S14" s="36"/>
      <c r="T14" s="36"/>
      <c r="U14" s="36"/>
      <c r="V14" s="198"/>
      <c r="W14" s="36"/>
      <c r="X14" s="36"/>
      <c r="Y14" s="36"/>
      <c r="Z14" s="36"/>
      <c r="AA14" s="198"/>
      <c r="AB14" s="36"/>
      <c r="AC14" s="36"/>
      <c r="AD14" s="36"/>
      <c r="AE14" s="36"/>
      <c r="AF14" s="16"/>
    </row>
    <row r="15" spans="2:32" ht="12.75">
      <c r="B15" s="290" t="s">
        <v>49</v>
      </c>
      <c r="C15" s="369">
        <v>-29836</v>
      </c>
      <c r="D15" s="369">
        <v>-33174</v>
      </c>
      <c r="E15" s="348">
        <v>-9098</v>
      </c>
      <c r="F15" s="348">
        <v>-9715</v>
      </c>
      <c r="G15" s="33">
        <f>_xlfn.IFERROR(C15/D15-1,"")</f>
        <v>-0.10062096822813049</v>
      </c>
      <c r="H15" s="34">
        <f>C15-D15</f>
        <v>3338</v>
      </c>
      <c r="I15" s="33">
        <f>_xlfn.IFERROR(E15/F15-1,"")</f>
        <v>-0.06351003602676275</v>
      </c>
      <c r="J15" s="319">
        <f>E15-F15</f>
        <v>617</v>
      </c>
      <c r="L15" s="197">
        <f t="shared" si="0"/>
        <v>-29836</v>
      </c>
      <c r="M15" s="32">
        <f t="shared" si="1"/>
        <v>-9098</v>
      </c>
      <c r="N15" s="32">
        <v>-5182</v>
      </c>
      <c r="O15" s="32">
        <v>-6296</v>
      </c>
      <c r="P15" s="32">
        <v>-9259</v>
      </c>
      <c r="Q15" s="197">
        <v>-33173.7</v>
      </c>
      <c r="R15" s="32">
        <v>-9714.8</v>
      </c>
      <c r="S15" s="32">
        <v>-5678</v>
      </c>
      <c r="T15" s="32">
        <v>-6948</v>
      </c>
      <c r="U15" s="32">
        <v>-10833</v>
      </c>
      <c r="V15" s="197">
        <v>-30461</v>
      </c>
      <c r="W15" s="32">
        <v>-10728</v>
      </c>
      <c r="X15" s="32">
        <v>-5521</v>
      </c>
      <c r="Y15" s="32">
        <v>-6235</v>
      </c>
      <c r="Z15" s="32">
        <v>-7977</v>
      </c>
      <c r="AA15" s="197">
        <v>-28895</v>
      </c>
      <c r="AB15" s="32">
        <v>-9006</v>
      </c>
      <c r="AC15" s="32">
        <v>-5323</v>
      </c>
      <c r="AD15" s="32">
        <v>-5758</v>
      </c>
      <c r="AE15" s="32">
        <v>-8808</v>
      </c>
      <c r="AF15" s="16"/>
    </row>
    <row r="16" spans="2:32" ht="12.75">
      <c r="B16" s="35"/>
      <c r="C16" s="370"/>
      <c r="D16" s="370"/>
      <c r="E16" s="345"/>
      <c r="F16" s="345"/>
      <c r="G16" s="37"/>
      <c r="H16" s="38"/>
      <c r="I16" s="37"/>
      <c r="J16" s="320"/>
      <c r="L16" s="198">
        <f t="shared" si="0"/>
        <v>0</v>
      </c>
      <c r="M16" s="36">
        <f t="shared" si="1"/>
        <v>0</v>
      </c>
      <c r="N16" s="36"/>
      <c r="O16" s="36"/>
      <c r="P16" s="36"/>
      <c r="Q16" s="198"/>
      <c r="R16" s="36"/>
      <c r="S16" s="36"/>
      <c r="T16" s="36"/>
      <c r="U16" s="36"/>
      <c r="V16" s="198"/>
      <c r="W16" s="36"/>
      <c r="X16" s="36"/>
      <c r="Y16" s="36"/>
      <c r="Z16" s="36"/>
      <c r="AA16" s="198"/>
      <c r="AB16" s="36"/>
      <c r="AC16" s="36"/>
      <c r="AD16" s="36"/>
      <c r="AE16" s="36"/>
      <c r="AF16" s="16"/>
    </row>
    <row r="17" spans="2:32" ht="12.75">
      <c r="B17" s="234" t="s">
        <v>50</v>
      </c>
      <c r="C17" s="372">
        <v>3360</v>
      </c>
      <c r="D17" s="372">
        <v>3290</v>
      </c>
      <c r="E17" s="348">
        <v>1047</v>
      </c>
      <c r="F17" s="348">
        <v>53</v>
      </c>
      <c r="G17" s="33">
        <f>_xlfn.IFERROR(C17/D17-1,"")</f>
        <v>0.02127659574468077</v>
      </c>
      <c r="H17" s="34">
        <f>C17-D17</f>
        <v>70</v>
      </c>
      <c r="I17" s="33">
        <f>_xlfn.IFERROR(E17/F17-1,"")</f>
        <v>18.754716981132077</v>
      </c>
      <c r="J17" s="319">
        <f>E17-F17</f>
        <v>994</v>
      </c>
      <c r="L17" s="197">
        <f t="shared" si="0"/>
        <v>3360</v>
      </c>
      <c r="M17" s="32">
        <f t="shared" si="1"/>
        <v>1047</v>
      </c>
      <c r="N17" s="32">
        <v>519</v>
      </c>
      <c r="O17" s="32">
        <v>73</v>
      </c>
      <c r="P17" s="32">
        <v>1721</v>
      </c>
      <c r="Q17" s="197">
        <v>3289.8</v>
      </c>
      <c r="R17" s="32">
        <v>54</v>
      </c>
      <c r="S17" s="32">
        <v>627</v>
      </c>
      <c r="T17" s="32">
        <v>947</v>
      </c>
      <c r="U17" s="32">
        <v>1662</v>
      </c>
      <c r="V17" s="197">
        <v>3843</v>
      </c>
      <c r="W17" s="32">
        <v>759</v>
      </c>
      <c r="X17" s="32">
        <v>915</v>
      </c>
      <c r="Y17" s="32">
        <v>611</v>
      </c>
      <c r="Z17" s="32">
        <v>1558</v>
      </c>
      <c r="AA17" s="197">
        <v>3148.7999999999993</v>
      </c>
      <c r="AB17" s="32">
        <v>94.80000000000109</v>
      </c>
      <c r="AC17" s="32">
        <v>879.6999999999998</v>
      </c>
      <c r="AD17" s="32">
        <v>746.7000000000007</v>
      </c>
      <c r="AE17" s="32">
        <v>1427</v>
      </c>
      <c r="AF17" s="16"/>
    </row>
    <row r="18" spans="2:32" ht="12.75">
      <c r="B18" s="35"/>
      <c r="C18" s="373"/>
      <c r="D18" s="373"/>
      <c r="E18" s="373"/>
      <c r="F18" s="373"/>
      <c r="G18" s="35"/>
      <c r="H18" s="35"/>
      <c r="I18" s="35"/>
      <c r="J18" s="320"/>
      <c r="K18" s="35"/>
      <c r="L18" s="325">
        <f t="shared" si="0"/>
        <v>0</v>
      </c>
      <c r="M18" s="35">
        <f t="shared" si="1"/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6"/>
      <c r="Z18" s="36"/>
      <c r="AA18" s="198"/>
      <c r="AB18" s="36"/>
      <c r="AC18" s="36"/>
      <c r="AD18" s="36"/>
      <c r="AE18" s="36"/>
      <c r="AF18" s="16"/>
    </row>
    <row r="19" spans="2:32" ht="12.75">
      <c r="B19" s="35" t="s">
        <v>51</v>
      </c>
      <c r="C19" s="370">
        <v>172</v>
      </c>
      <c r="D19" s="370">
        <v>80</v>
      </c>
      <c r="E19" s="345">
        <v>16</v>
      </c>
      <c r="F19" s="345">
        <v>21</v>
      </c>
      <c r="G19" s="37">
        <f>_xlfn.IFERROR(C19/D19-1,"")</f>
        <v>1.15</v>
      </c>
      <c r="H19" s="38">
        <f>C19-D19</f>
        <v>92</v>
      </c>
      <c r="I19" s="37">
        <f>_xlfn.IFERROR(E19/F19-1,"")</f>
        <v>-0.23809523809523814</v>
      </c>
      <c r="J19" s="320">
        <f>E19-F19</f>
        <v>-5</v>
      </c>
      <c r="L19" s="198">
        <f t="shared" si="0"/>
        <v>172</v>
      </c>
      <c r="M19" s="36">
        <f t="shared" si="1"/>
        <v>16</v>
      </c>
      <c r="N19" s="36">
        <v>20</v>
      </c>
      <c r="O19" s="36">
        <v>34</v>
      </c>
      <c r="P19" s="36">
        <v>102</v>
      </c>
      <c r="Q19" s="198">
        <v>79.5</v>
      </c>
      <c r="R19" s="36">
        <v>20.9</v>
      </c>
      <c r="S19" s="36">
        <v>9</v>
      </c>
      <c r="T19" s="36">
        <v>-12</v>
      </c>
      <c r="U19" s="36">
        <v>62</v>
      </c>
      <c r="V19" s="198">
        <v>86</v>
      </c>
      <c r="W19" s="36">
        <v>18</v>
      </c>
      <c r="X19" s="36">
        <v>22</v>
      </c>
      <c r="Y19" s="36">
        <v>14</v>
      </c>
      <c r="Z19" s="36">
        <v>32</v>
      </c>
      <c r="AA19" s="198">
        <v>68.6</v>
      </c>
      <c r="AB19" s="36">
        <v>-7.1</v>
      </c>
      <c r="AC19" s="36">
        <v>-74.5</v>
      </c>
      <c r="AD19" s="36">
        <v>89.6</v>
      </c>
      <c r="AE19" s="36">
        <v>61</v>
      </c>
      <c r="AF19" s="16"/>
    </row>
    <row r="20" spans="2:32" ht="12.75">
      <c r="B20" s="35" t="s">
        <v>52</v>
      </c>
      <c r="C20" s="370">
        <v>-247</v>
      </c>
      <c r="D20" s="370">
        <v>-305</v>
      </c>
      <c r="E20" s="345">
        <v>-78</v>
      </c>
      <c r="F20" s="345">
        <v>-91</v>
      </c>
      <c r="G20" s="37">
        <f>_xlfn.IFERROR(C20/D20-1,"")</f>
        <v>-0.19016393442622948</v>
      </c>
      <c r="H20" s="38">
        <f>C20-D20</f>
        <v>58</v>
      </c>
      <c r="I20" s="37">
        <f>_xlfn.IFERROR(E20/F20-1,"")</f>
        <v>-0.1428571428571429</v>
      </c>
      <c r="J20" s="320">
        <f>E20-F20</f>
        <v>13</v>
      </c>
      <c r="L20" s="198">
        <f t="shared" si="0"/>
        <v>-247</v>
      </c>
      <c r="M20" s="36">
        <f t="shared" si="1"/>
        <v>-78</v>
      </c>
      <c r="N20" s="36">
        <v>-13</v>
      </c>
      <c r="O20" s="36">
        <v>-102</v>
      </c>
      <c r="P20" s="36">
        <v>-54</v>
      </c>
      <c r="Q20" s="198">
        <v>-304.7</v>
      </c>
      <c r="R20" s="36">
        <v>-91.3</v>
      </c>
      <c r="S20" s="36">
        <v>-105</v>
      </c>
      <c r="T20" s="36">
        <v>26</v>
      </c>
      <c r="U20" s="36">
        <v>-134</v>
      </c>
      <c r="V20" s="198">
        <v>-432</v>
      </c>
      <c r="W20" s="36">
        <v>-149</v>
      </c>
      <c r="X20" s="36">
        <v>-131</v>
      </c>
      <c r="Y20" s="36">
        <v>-148</v>
      </c>
      <c r="Z20" s="36">
        <v>-63</v>
      </c>
      <c r="AA20" s="198">
        <v>-464.7</v>
      </c>
      <c r="AB20" s="36">
        <v>-79.2</v>
      </c>
      <c r="AC20" s="36">
        <v>-2.3</v>
      </c>
      <c r="AD20" s="36">
        <v>-175.5</v>
      </c>
      <c r="AE20" s="36">
        <v>-208</v>
      </c>
      <c r="AF20" s="16"/>
    </row>
    <row r="21" spans="2:32" ht="25.5">
      <c r="B21" s="41" t="s">
        <v>53</v>
      </c>
      <c r="C21" s="371">
        <v>-74</v>
      </c>
      <c r="D21" s="371">
        <v>-51</v>
      </c>
      <c r="E21" s="351">
        <v>-14</v>
      </c>
      <c r="F21" s="345">
        <v>0</v>
      </c>
      <c r="G21" s="37">
        <f>_xlfn.IFERROR(C21/D21-1,"")</f>
        <v>0.4509803921568627</v>
      </c>
      <c r="H21" s="38">
        <f>C21-D21</f>
        <v>-23</v>
      </c>
      <c r="I21" s="37">
        <f>_xlfn.IFERROR(E21/F21-1,"")</f>
      </c>
      <c r="J21" s="320">
        <f>E21-F21</f>
        <v>-14</v>
      </c>
      <c r="L21" s="198">
        <f t="shared" si="0"/>
        <v>-74</v>
      </c>
      <c r="M21" s="36">
        <f t="shared" si="1"/>
        <v>-14</v>
      </c>
      <c r="N21" s="36">
        <v>-19</v>
      </c>
      <c r="O21" s="36">
        <v>-41</v>
      </c>
      <c r="P21" s="36">
        <v>0</v>
      </c>
      <c r="Q21" s="198">
        <v>-51</v>
      </c>
      <c r="R21" s="36">
        <v>0</v>
      </c>
      <c r="S21" s="36">
        <v>-51</v>
      </c>
      <c r="T21" s="36">
        <v>0</v>
      </c>
      <c r="U21" s="36">
        <v>0</v>
      </c>
      <c r="V21" s="198">
        <v>129</v>
      </c>
      <c r="W21" s="36">
        <v>129</v>
      </c>
      <c r="X21" s="36">
        <v>0</v>
      </c>
      <c r="Y21" s="36">
        <v>7</v>
      </c>
      <c r="Z21" s="36">
        <v>-7</v>
      </c>
      <c r="AA21" s="198">
        <v>-43.8</v>
      </c>
      <c r="AB21" s="36">
        <v>-8</v>
      </c>
      <c r="AC21" s="36">
        <v>6.5</v>
      </c>
      <c r="AD21" s="36">
        <v>-42.3</v>
      </c>
      <c r="AE21" s="36">
        <v>0</v>
      </c>
      <c r="AF21" s="16"/>
    </row>
    <row r="22" spans="2:32" ht="12.75">
      <c r="B22" s="35"/>
      <c r="C22" s="370"/>
      <c r="D22" s="370"/>
      <c r="E22" s="345"/>
      <c r="F22" s="345"/>
      <c r="G22" s="37"/>
      <c r="H22" s="38"/>
      <c r="I22" s="37"/>
      <c r="J22" s="320"/>
      <c r="L22" s="198">
        <f t="shared" si="0"/>
        <v>0</v>
      </c>
      <c r="M22" s="36">
        <f t="shared" si="1"/>
        <v>0</v>
      </c>
      <c r="N22" s="36"/>
      <c r="O22" s="36"/>
      <c r="P22" s="36"/>
      <c r="Q22" s="198"/>
      <c r="R22" s="36"/>
      <c r="S22" s="36"/>
      <c r="T22" s="36"/>
      <c r="U22" s="36"/>
      <c r="V22" s="198"/>
      <c r="W22" s="36"/>
      <c r="X22" s="36"/>
      <c r="Y22" s="36"/>
      <c r="Z22" s="36"/>
      <c r="AA22" s="198"/>
      <c r="AB22" s="36"/>
      <c r="AC22" s="36"/>
      <c r="AD22" s="36"/>
      <c r="AE22" s="36"/>
      <c r="AF22" s="16"/>
    </row>
    <row r="23" spans="2:32" ht="12.75">
      <c r="B23" s="31" t="s">
        <v>54</v>
      </c>
      <c r="C23" s="374">
        <v>3210</v>
      </c>
      <c r="D23" s="374">
        <v>3014</v>
      </c>
      <c r="E23" s="348">
        <v>971</v>
      </c>
      <c r="F23" s="348">
        <v>-17</v>
      </c>
      <c r="G23" s="33">
        <f>_xlfn.IFERROR(C23/D23-1,"")</f>
        <v>0.06502986065029859</v>
      </c>
      <c r="H23" s="34">
        <f>C23-D23</f>
        <v>196</v>
      </c>
      <c r="I23" s="33">
        <f>_xlfn.IFERROR(E23/F23-1,"")</f>
        <v>-58.11764705882353</v>
      </c>
      <c r="J23" s="319">
        <f>E23-F23</f>
        <v>988</v>
      </c>
      <c r="L23" s="197">
        <f t="shared" si="0"/>
        <v>3210</v>
      </c>
      <c r="M23" s="32">
        <f t="shared" si="1"/>
        <v>971</v>
      </c>
      <c r="N23" s="32">
        <v>507</v>
      </c>
      <c r="O23" s="32">
        <v>-36</v>
      </c>
      <c r="P23" s="32">
        <v>1769</v>
      </c>
      <c r="Q23" s="197">
        <v>3013.5</v>
      </c>
      <c r="R23" s="32">
        <v>-17.2</v>
      </c>
      <c r="S23" s="32">
        <v>480</v>
      </c>
      <c r="T23" s="32">
        <v>961</v>
      </c>
      <c r="U23" s="32">
        <v>1590</v>
      </c>
      <c r="V23" s="197">
        <v>3626</v>
      </c>
      <c r="W23" s="32">
        <v>757</v>
      </c>
      <c r="X23" s="32">
        <v>806</v>
      </c>
      <c r="Y23" s="32">
        <v>756.7</v>
      </c>
      <c r="Z23" s="32">
        <v>1520</v>
      </c>
      <c r="AA23" s="197">
        <v>2708.899999999999</v>
      </c>
      <c r="AB23" s="32">
        <v>0.5000000000010942</v>
      </c>
      <c r="AC23" s="32">
        <v>809.3999999999999</v>
      </c>
      <c r="AD23" s="32">
        <v>618.5000000000008</v>
      </c>
      <c r="AE23" s="32">
        <v>1280</v>
      </c>
      <c r="AF23" s="16"/>
    </row>
    <row r="24" spans="2:32" ht="12.75">
      <c r="B24" s="35"/>
      <c r="C24" s="370"/>
      <c r="D24" s="370"/>
      <c r="E24" s="345"/>
      <c r="F24" s="345"/>
      <c r="G24" s="37"/>
      <c r="H24" s="38"/>
      <c r="I24" s="37"/>
      <c r="J24" s="320"/>
      <c r="L24" s="198">
        <f t="shared" si="0"/>
        <v>0</v>
      </c>
      <c r="M24" s="36">
        <f t="shared" si="1"/>
        <v>0</v>
      </c>
      <c r="N24" s="36"/>
      <c r="O24" s="36"/>
      <c r="P24" s="36"/>
      <c r="Q24" s="198"/>
      <c r="R24" s="36"/>
      <c r="S24" s="36"/>
      <c r="T24" s="36"/>
      <c r="U24" s="36"/>
      <c r="V24" s="198"/>
      <c r="W24" s="36"/>
      <c r="X24" s="36"/>
      <c r="Y24" s="36"/>
      <c r="Z24" s="36"/>
      <c r="AA24" s="198"/>
      <c r="AB24" s="36"/>
      <c r="AC24" s="36"/>
      <c r="AD24" s="36"/>
      <c r="AE24" s="36"/>
      <c r="AF24" s="16"/>
    </row>
    <row r="25" spans="2:32" ht="12.75">
      <c r="B25" s="35" t="s">
        <v>55</v>
      </c>
      <c r="C25" s="370">
        <v>-861</v>
      </c>
      <c r="D25" s="370">
        <v>-878</v>
      </c>
      <c r="E25" s="345">
        <v>-250</v>
      </c>
      <c r="F25" s="345">
        <v>-4</v>
      </c>
      <c r="G25" s="37">
        <f>_xlfn.IFERROR(C25/D25-1,"")</f>
        <v>-0.019362186788154934</v>
      </c>
      <c r="H25" s="38">
        <f>C25-D25</f>
        <v>17</v>
      </c>
      <c r="I25" s="37">
        <f>_xlfn.IFERROR(E25/F25-1,"")</f>
        <v>61.5</v>
      </c>
      <c r="J25" s="320">
        <f>E25-F25</f>
        <v>-246</v>
      </c>
      <c r="L25" s="198">
        <f t="shared" si="0"/>
        <v>-861</v>
      </c>
      <c r="M25" s="36">
        <f t="shared" si="1"/>
        <v>-250</v>
      </c>
      <c r="N25" s="36">
        <v>-150</v>
      </c>
      <c r="O25" s="36">
        <v>-79</v>
      </c>
      <c r="P25" s="36">
        <v>-383</v>
      </c>
      <c r="Q25" s="198">
        <v>-877.9</v>
      </c>
      <c r="R25" s="36">
        <v>-4</v>
      </c>
      <c r="S25" s="36">
        <v>-188</v>
      </c>
      <c r="T25" s="36">
        <v>-340</v>
      </c>
      <c r="U25" s="36">
        <v>-346</v>
      </c>
      <c r="V25" s="198">
        <v>-804</v>
      </c>
      <c r="W25" s="36">
        <v>-71</v>
      </c>
      <c r="X25" s="36">
        <v>-190</v>
      </c>
      <c r="Y25" s="36">
        <v>-71</v>
      </c>
      <c r="Z25" s="36">
        <v>-340</v>
      </c>
      <c r="AA25" s="198">
        <v>-789.4</v>
      </c>
      <c r="AB25" s="36">
        <v>-162.3</v>
      </c>
      <c r="AC25" s="36">
        <v>-156</v>
      </c>
      <c r="AD25" s="36">
        <v>-264.7</v>
      </c>
      <c r="AE25" s="36">
        <v>-206</v>
      </c>
      <c r="AF25" s="16"/>
    </row>
    <row r="26" spans="2:32" ht="12.75">
      <c r="B26" s="42"/>
      <c r="C26" s="375"/>
      <c r="D26" s="375"/>
      <c r="E26" s="345"/>
      <c r="F26" s="346"/>
      <c r="G26" s="44"/>
      <c r="H26" s="45"/>
      <c r="I26" s="44"/>
      <c r="J26" s="321"/>
      <c r="L26" s="198">
        <f t="shared" si="0"/>
        <v>0</v>
      </c>
      <c r="M26" s="36">
        <f t="shared" si="1"/>
        <v>0</v>
      </c>
      <c r="N26" s="36"/>
      <c r="O26" s="36"/>
      <c r="P26" s="36"/>
      <c r="Q26" s="198"/>
      <c r="R26" s="36"/>
      <c r="S26" s="36"/>
      <c r="T26" s="36"/>
      <c r="U26" s="36"/>
      <c r="V26" s="198"/>
      <c r="W26" s="36"/>
      <c r="X26" s="36"/>
      <c r="Y26" s="36"/>
      <c r="Z26" s="36"/>
      <c r="AA26" s="198"/>
      <c r="AB26" s="43"/>
      <c r="AC26" s="36"/>
      <c r="AD26" s="43"/>
      <c r="AE26" s="36"/>
      <c r="AF26" s="16"/>
    </row>
    <row r="27" spans="2:32" ht="13.5" thickBot="1">
      <c r="B27" s="46" t="s">
        <v>56</v>
      </c>
      <c r="C27" s="376">
        <v>2349</v>
      </c>
      <c r="D27" s="376">
        <v>2136</v>
      </c>
      <c r="E27" s="349">
        <v>721</v>
      </c>
      <c r="F27" s="349">
        <v>-21</v>
      </c>
      <c r="G27" s="48">
        <f>_xlfn.IFERROR(C27/D27-1,"")</f>
        <v>0.09971910112359561</v>
      </c>
      <c r="H27" s="49">
        <f>C27-D27</f>
        <v>213</v>
      </c>
      <c r="I27" s="48">
        <f>_xlfn.IFERROR(E27/F27-1,"")</f>
        <v>-35.333333333333336</v>
      </c>
      <c r="J27" s="322">
        <f>E27-F27</f>
        <v>742</v>
      </c>
      <c r="L27" s="199">
        <f t="shared" si="0"/>
        <v>2349</v>
      </c>
      <c r="M27" s="47">
        <f t="shared" si="1"/>
        <v>721</v>
      </c>
      <c r="N27" s="47">
        <v>357</v>
      </c>
      <c r="O27" s="47">
        <v>-115</v>
      </c>
      <c r="P27" s="47">
        <v>1386</v>
      </c>
      <c r="Q27" s="199">
        <v>2135.6</v>
      </c>
      <c r="R27" s="47">
        <v>-21</v>
      </c>
      <c r="S27" s="47">
        <v>292</v>
      </c>
      <c r="T27" s="47">
        <v>621</v>
      </c>
      <c r="U27" s="47">
        <v>1244</v>
      </c>
      <c r="V27" s="199">
        <v>2822</v>
      </c>
      <c r="W27" s="47">
        <v>686</v>
      </c>
      <c r="X27" s="47">
        <v>616</v>
      </c>
      <c r="Y27" s="47">
        <v>340</v>
      </c>
      <c r="Z27" s="47">
        <v>1180</v>
      </c>
      <c r="AA27" s="199">
        <v>1919.499999999999</v>
      </c>
      <c r="AB27" s="47">
        <v>-161.79999999999893</v>
      </c>
      <c r="AC27" s="47">
        <v>653.3999999999999</v>
      </c>
      <c r="AD27" s="47">
        <v>353.8000000000008</v>
      </c>
      <c r="AE27" s="47">
        <v>1074</v>
      </c>
      <c r="AF27" s="16"/>
    </row>
    <row r="28" spans="2:31" ht="13.5" thickTop="1">
      <c r="B28" s="50"/>
      <c r="C28" s="377"/>
      <c r="D28" s="377"/>
      <c r="E28" s="378"/>
      <c r="F28" s="378"/>
      <c r="G28" s="51"/>
      <c r="H28" s="52"/>
      <c r="I28" s="51"/>
      <c r="J28" s="323"/>
      <c r="L28" s="200">
        <f t="shared" si="0"/>
        <v>0</v>
      </c>
      <c r="M28" s="50">
        <f t="shared" si="1"/>
        <v>0</v>
      </c>
      <c r="N28" s="50"/>
      <c r="O28" s="50"/>
      <c r="P28" s="50"/>
      <c r="Q28" s="200"/>
      <c r="R28" s="50"/>
      <c r="S28" s="50"/>
      <c r="T28" s="50"/>
      <c r="U28" s="50"/>
      <c r="V28" s="200"/>
      <c r="W28" s="50"/>
      <c r="X28" s="50"/>
      <c r="Y28" s="50"/>
      <c r="Z28" s="50"/>
      <c r="AA28" s="200"/>
      <c r="AB28" s="50"/>
      <c r="AC28" s="50"/>
      <c r="AD28" s="50"/>
      <c r="AE28" s="50"/>
    </row>
    <row r="29" spans="2:31" ht="12.75">
      <c r="B29" s="12" t="s">
        <v>57</v>
      </c>
      <c r="C29" s="379"/>
      <c r="D29" s="379"/>
      <c r="E29" s="380"/>
      <c r="F29" s="380"/>
      <c r="G29" s="53"/>
      <c r="H29" s="54"/>
      <c r="I29" s="53"/>
      <c r="J29" s="324"/>
      <c r="L29" s="201">
        <f t="shared" si="0"/>
        <v>0</v>
      </c>
      <c r="M29" s="42">
        <f t="shared" si="1"/>
        <v>0</v>
      </c>
      <c r="N29" s="42"/>
      <c r="O29" s="42"/>
      <c r="P29" s="42"/>
      <c r="Q29" s="201"/>
      <c r="R29" s="42"/>
      <c r="S29" s="42"/>
      <c r="T29" s="42"/>
      <c r="U29" s="42"/>
      <c r="V29" s="201"/>
      <c r="W29" s="42"/>
      <c r="X29" s="42"/>
      <c r="Y29" s="42"/>
      <c r="Z29" s="42"/>
      <c r="AA29" s="201"/>
      <c r="AB29" s="42"/>
      <c r="AC29" s="42"/>
      <c r="AD29" s="42"/>
      <c r="AE29" s="42"/>
    </row>
    <row r="30" spans="2:31" ht="12.75">
      <c r="B30" s="39" t="s">
        <v>58</v>
      </c>
      <c r="C30" s="370">
        <v>2351</v>
      </c>
      <c r="D30" s="370">
        <v>2134</v>
      </c>
      <c r="E30" s="345">
        <v>722</v>
      </c>
      <c r="F30" s="345">
        <v>-21</v>
      </c>
      <c r="G30" s="37">
        <f>_xlfn.IFERROR(C30/D30-1,"")</f>
        <v>0.10168697282099348</v>
      </c>
      <c r="H30" s="38">
        <f>C30-D30</f>
        <v>217</v>
      </c>
      <c r="I30" s="37">
        <f>_xlfn.IFERROR(E30/F30-1,"")</f>
        <v>-35.38095238095238</v>
      </c>
      <c r="J30" s="320">
        <f>E30-F30</f>
        <v>743</v>
      </c>
      <c r="L30" s="198">
        <f t="shared" si="0"/>
        <v>2351</v>
      </c>
      <c r="M30" s="36">
        <f t="shared" si="1"/>
        <v>722</v>
      </c>
      <c r="N30" s="36">
        <v>358</v>
      </c>
      <c r="O30" s="36">
        <v>-115</v>
      </c>
      <c r="P30" s="36">
        <v>1386</v>
      </c>
      <c r="Q30" s="198">
        <v>2133.9</v>
      </c>
      <c r="R30" s="36">
        <v>-21</v>
      </c>
      <c r="S30" s="36">
        <v>291</v>
      </c>
      <c r="T30" s="36">
        <v>621</v>
      </c>
      <c r="U30" s="36">
        <v>1243</v>
      </c>
      <c r="V30" s="198">
        <v>2823</v>
      </c>
      <c r="W30" s="36">
        <v>688</v>
      </c>
      <c r="X30" s="36">
        <v>616</v>
      </c>
      <c r="Y30" s="36">
        <v>338</v>
      </c>
      <c r="Z30" s="36">
        <v>1181</v>
      </c>
      <c r="AA30" s="198">
        <v>1917.4</v>
      </c>
      <c r="AB30" s="36">
        <v>-161.1</v>
      </c>
      <c r="AC30" s="36">
        <v>654</v>
      </c>
      <c r="AD30" s="36">
        <v>351.7</v>
      </c>
      <c r="AE30" s="36">
        <v>1073</v>
      </c>
    </row>
    <row r="31" spans="2:31" ht="13.5" thickBot="1">
      <c r="B31" s="219" t="s">
        <v>59</v>
      </c>
      <c r="C31" s="381">
        <v>-2</v>
      </c>
      <c r="D31" s="381">
        <v>-2</v>
      </c>
      <c r="E31" s="357">
        <v>1</v>
      </c>
      <c r="F31" s="357">
        <v>0</v>
      </c>
      <c r="G31" s="220">
        <f>_xlfn.IFERROR(C31/D31-1,"")</f>
        <v>0</v>
      </c>
      <c r="H31" s="118">
        <f>C31-D31</f>
        <v>0</v>
      </c>
      <c r="I31" s="220">
        <f>_xlfn.IFERROR(E31/F31-1,"")</f>
      </c>
      <c r="J31" s="318">
        <f>E31-F31</f>
        <v>1</v>
      </c>
      <c r="L31" s="221">
        <f t="shared" si="0"/>
        <v>-2</v>
      </c>
      <c r="M31" s="115">
        <f t="shared" si="1"/>
        <v>1</v>
      </c>
      <c r="N31" s="115">
        <v>-1</v>
      </c>
      <c r="O31" s="115" t="s">
        <v>268</v>
      </c>
      <c r="P31" s="115">
        <v>0</v>
      </c>
      <c r="Q31" s="221">
        <v>1.7</v>
      </c>
      <c r="R31" s="115">
        <v>-0.14</v>
      </c>
      <c r="S31" s="115">
        <v>1</v>
      </c>
      <c r="T31" s="115">
        <v>0</v>
      </c>
      <c r="U31" s="115">
        <v>1</v>
      </c>
      <c r="V31" s="221">
        <v>-1</v>
      </c>
      <c r="W31" s="115">
        <v>-2</v>
      </c>
      <c r="X31" s="115">
        <v>0</v>
      </c>
      <c r="Y31" s="115">
        <v>2</v>
      </c>
      <c r="Z31" s="115">
        <v>-1</v>
      </c>
      <c r="AA31" s="221">
        <v>2.1</v>
      </c>
      <c r="AB31" s="115">
        <v>-0.8</v>
      </c>
      <c r="AC31" s="115">
        <v>-0.5</v>
      </c>
      <c r="AD31" s="115">
        <v>2.2</v>
      </c>
      <c r="AE31" s="115">
        <v>1</v>
      </c>
    </row>
    <row r="32" spans="2:13" ht="13.5" thickTop="1">
      <c r="B32" s="15"/>
      <c r="C32" s="382"/>
      <c r="D32" s="382"/>
      <c r="E32" s="383"/>
      <c r="F32" s="383"/>
      <c r="J32" s="213"/>
      <c r="L32" s="12">
        <f t="shared" si="0"/>
        <v>0</v>
      </c>
      <c r="M32" s="12">
        <f t="shared" si="1"/>
        <v>0</v>
      </c>
    </row>
    <row r="33" spans="2:31" ht="12.75">
      <c r="B33" s="15" t="s">
        <v>214</v>
      </c>
      <c r="C33" s="382">
        <v>5974</v>
      </c>
      <c r="D33" s="382">
        <v>6080</v>
      </c>
      <c r="E33" s="384">
        <v>1705</v>
      </c>
      <c r="F33" s="384">
        <v>770</v>
      </c>
      <c r="G33" s="222">
        <f>C33/D33-1</f>
        <v>-0.017434210526315774</v>
      </c>
      <c r="H33" s="38">
        <f>C33-D33</f>
        <v>-106</v>
      </c>
      <c r="I33" s="222">
        <f>E33/F33-1</f>
        <v>1.2142857142857144</v>
      </c>
      <c r="J33" s="320">
        <f>E33-F33</f>
        <v>935</v>
      </c>
      <c r="L33" s="16">
        <f t="shared" si="0"/>
        <v>5974</v>
      </c>
      <c r="M33" s="16">
        <f t="shared" si="1"/>
        <v>1705</v>
      </c>
      <c r="N33" s="16">
        <v>1138</v>
      </c>
      <c r="O33" s="16">
        <v>738</v>
      </c>
      <c r="P33" s="16">
        <v>2393.2</v>
      </c>
      <c r="Q33" s="16">
        <v>6079.5</v>
      </c>
      <c r="R33" s="16">
        <v>770.8</v>
      </c>
      <c r="S33" s="16">
        <v>1313</v>
      </c>
      <c r="T33" s="16">
        <v>1670</v>
      </c>
      <c r="U33" s="16">
        <f>U17-U10</f>
        <v>2326</v>
      </c>
      <c r="V33" s="16">
        <f>V17-V10</f>
        <v>6345</v>
      </c>
      <c r="W33" s="16">
        <f>W17-W10</f>
        <v>1359</v>
      </c>
      <c r="X33" s="16">
        <f>X17-X10</f>
        <v>1519</v>
      </c>
      <c r="Y33" s="16">
        <v>1286</v>
      </c>
      <c r="Z33" s="16">
        <f aca="true" t="shared" si="6" ref="Z33:AE33">Z17-Z10</f>
        <v>2181</v>
      </c>
      <c r="AA33" s="16">
        <f t="shared" si="6"/>
        <v>5611.799999999999</v>
      </c>
      <c r="AB33" s="16">
        <f t="shared" si="6"/>
        <v>804.8000000000011</v>
      </c>
      <c r="AC33" s="16">
        <f t="shared" si="6"/>
        <v>1470.6999999999998</v>
      </c>
      <c r="AD33" s="16">
        <f t="shared" si="6"/>
        <v>1359.7000000000007</v>
      </c>
      <c r="AE33" s="16">
        <f t="shared" si="6"/>
        <v>1976</v>
      </c>
    </row>
    <row r="34" spans="5:10" ht="12.75">
      <c r="E34" s="16"/>
      <c r="G34" s="174"/>
      <c r="H34" s="174"/>
      <c r="I34" s="174"/>
      <c r="J34" s="174"/>
    </row>
    <row r="36" spans="2:4" ht="15">
      <c r="B36" s="223"/>
      <c r="C36" s="223"/>
      <c r="D36" s="223"/>
    </row>
    <row r="38" spans="2:10" ht="12.75" customHeight="1">
      <c r="B38" s="224"/>
      <c r="C38" s="224"/>
      <c r="D38" s="224"/>
      <c r="E38" s="224"/>
      <c r="F38" s="224"/>
      <c r="G38" s="224"/>
      <c r="H38" s="224"/>
      <c r="I38" s="224"/>
      <c r="J38" s="224"/>
    </row>
    <row r="39" spans="2:10" ht="12.75" customHeight="1">
      <c r="B39" s="224"/>
      <c r="C39" s="224"/>
      <c r="D39" s="224"/>
      <c r="E39" s="224"/>
      <c r="F39" s="224"/>
      <c r="G39" s="224"/>
      <c r="H39" s="224"/>
      <c r="I39" s="224"/>
      <c r="J39" s="224"/>
    </row>
    <row r="40" spans="2:10" ht="12.75" customHeight="1">
      <c r="B40" s="224"/>
      <c r="C40" s="224"/>
      <c r="D40" s="224"/>
      <c r="E40" s="224"/>
      <c r="F40" s="224"/>
      <c r="G40" s="224"/>
      <c r="H40" s="224"/>
      <c r="I40" s="224"/>
      <c r="J40" s="224"/>
    </row>
    <row r="41" spans="2:10" ht="12.75" customHeight="1">
      <c r="B41" s="224"/>
      <c r="C41" s="224"/>
      <c r="D41" s="224"/>
      <c r="E41" s="224"/>
      <c r="F41" s="224"/>
      <c r="G41" s="224"/>
      <c r="H41" s="224"/>
      <c r="I41" s="224"/>
      <c r="J41" s="224"/>
    </row>
  </sheetData>
  <sheetProtection/>
  <mergeCells count="3">
    <mergeCell ref="E5:F5"/>
    <mergeCell ref="W5:Z5"/>
    <mergeCell ref="C5:D5"/>
  </mergeCells>
  <hyperlinks>
    <hyperlink ref="B6" location="PGNiG Q1 2016_EN.xls#'Additional data'!A1" display="Sales revenues"/>
    <hyperlink ref="B15" location="PGNiG Q1 2016_EN.xls#'Additional data'!A1" display="Total operating expens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colBreaks count="1" manualBreakCount="1">
    <brk id="11" min="1" max="34" man="1"/>
  </colBreaks>
  <ignoredErrors>
    <ignoredError sqref="J32:J33 H6:H17 I6:I17 H19:H33 I19:I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392" customWidth="1"/>
    <col min="2" max="2" width="61.00390625" style="392" bestFit="1" customWidth="1"/>
    <col min="3" max="4" width="19.7109375" style="392" customWidth="1"/>
    <col min="5" max="5" width="15.00390625" style="394" bestFit="1" customWidth="1"/>
    <col min="6" max="6" width="16.28125" style="394" bestFit="1" customWidth="1"/>
    <col min="7" max="16384" width="9.140625" style="392" customWidth="1"/>
  </cols>
  <sheetData>
    <row r="2" spans="2:6" ht="21">
      <c r="B2" s="391" t="s">
        <v>310</v>
      </c>
      <c r="C2" s="439"/>
      <c r="D2" s="439"/>
      <c r="E2" s="392"/>
      <c r="F2" s="392"/>
    </row>
    <row r="3" spans="2:4" ht="12.75">
      <c r="B3" s="121"/>
      <c r="C3" s="393"/>
      <c r="D3" s="393"/>
    </row>
    <row r="4" spans="2:6" ht="27.75" customHeight="1">
      <c r="B4" s="129"/>
      <c r="C4" s="26" t="s">
        <v>279</v>
      </c>
      <c r="D4" s="26" t="s">
        <v>248</v>
      </c>
      <c r="E4" s="27" t="s">
        <v>61</v>
      </c>
      <c r="F4" s="28" t="s">
        <v>61</v>
      </c>
    </row>
    <row r="5" spans="2:6" ht="12.75">
      <c r="B5" s="42"/>
      <c r="C5" s="130"/>
      <c r="D5" s="130" t="s">
        <v>63</v>
      </c>
      <c r="E5" s="131"/>
      <c r="F5" s="132"/>
    </row>
    <row r="6" spans="2:6" ht="24.75" customHeight="1">
      <c r="B6" s="133" t="s">
        <v>64</v>
      </c>
      <c r="C6" s="440" t="s">
        <v>62</v>
      </c>
      <c r="D6" s="440"/>
      <c r="E6" s="134" t="s">
        <v>0</v>
      </c>
      <c r="F6" s="135" t="s">
        <v>62</v>
      </c>
    </row>
    <row r="7" spans="2:6" ht="12.75">
      <c r="B7" s="121" t="s">
        <v>65</v>
      </c>
      <c r="C7" s="136"/>
      <c r="D7" s="136"/>
      <c r="E7" s="395"/>
      <c r="F7" s="38"/>
    </row>
    <row r="8" spans="2:6" ht="12.75">
      <c r="B8" s="41" t="s">
        <v>66</v>
      </c>
      <c r="C8" s="396">
        <v>33149</v>
      </c>
      <c r="D8" s="36">
        <v>32967</v>
      </c>
      <c r="E8" s="397">
        <f aca="true" t="shared" si="0" ref="E8:E14">C8/D8-1</f>
        <v>0.005520672187338871</v>
      </c>
      <c r="F8" s="38">
        <f aca="true" t="shared" si="1" ref="F8:F14">C8-D8</f>
        <v>182</v>
      </c>
    </row>
    <row r="9" spans="2:6" ht="12.75">
      <c r="B9" s="41" t="s">
        <v>294</v>
      </c>
      <c r="C9" s="398">
        <v>18</v>
      </c>
      <c r="D9" s="36">
        <v>12</v>
      </c>
      <c r="E9" s="397">
        <f t="shared" si="0"/>
        <v>0.5</v>
      </c>
      <c r="F9" s="38">
        <f t="shared" si="1"/>
        <v>6</v>
      </c>
    </row>
    <row r="10" spans="2:6" ht="12.75">
      <c r="B10" s="41" t="s">
        <v>67</v>
      </c>
      <c r="C10" s="396">
        <v>1079</v>
      </c>
      <c r="D10" s="36">
        <v>1138</v>
      </c>
      <c r="E10" s="397">
        <f t="shared" si="0"/>
        <v>-0.05184534270650265</v>
      </c>
      <c r="F10" s="38">
        <f t="shared" si="1"/>
        <v>-59</v>
      </c>
    </row>
    <row r="11" spans="2:6" ht="12.75">
      <c r="B11" s="41" t="s">
        <v>68</v>
      </c>
      <c r="C11" s="396">
        <v>1229</v>
      </c>
      <c r="D11" s="36">
        <v>840</v>
      </c>
      <c r="E11" s="397">
        <f t="shared" si="0"/>
        <v>0.463095238095238</v>
      </c>
      <c r="F11" s="38">
        <f t="shared" si="1"/>
        <v>389</v>
      </c>
    </row>
    <row r="12" spans="2:6" ht="12.75">
      <c r="B12" s="41" t="s">
        <v>295</v>
      </c>
      <c r="C12" s="398">
        <v>511</v>
      </c>
      <c r="D12" s="36">
        <v>275</v>
      </c>
      <c r="E12" s="397">
        <f t="shared" si="0"/>
        <v>0.8581818181818182</v>
      </c>
      <c r="F12" s="38">
        <f t="shared" si="1"/>
        <v>236</v>
      </c>
    </row>
    <row r="13" spans="2:6" ht="12.75">
      <c r="B13" s="42" t="s">
        <v>69</v>
      </c>
      <c r="C13" s="396">
        <v>100</v>
      </c>
      <c r="D13" s="36">
        <v>42</v>
      </c>
      <c r="E13" s="397">
        <f t="shared" si="0"/>
        <v>1.380952380952381</v>
      </c>
      <c r="F13" s="38">
        <f t="shared" si="1"/>
        <v>58</v>
      </c>
    </row>
    <row r="14" spans="2:6" ht="12.75">
      <c r="B14" s="42" t="s">
        <v>70</v>
      </c>
      <c r="C14" s="398">
        <v>149</v>
      </c>
      <c r="D14" s="399">
        <v>359</v>
      </c>
      <c r="E14" s="397">
        <f t="shared" si="0"/>
        <v>-0.584958217270195</v>
      </c>
      <c r="F14" s="38">
        <f t="shared" si="1"/>
        <v>-210</v>
      </c>
    </row>
    <row r="15" spans="2:6" ht="12.75">
      <c r="B15" s="41"/>
      <c r="C15" s="400"/>
      <c r="D15" s="35"/>
      <c r="E15" s="401"/>
      <c r="F15" s="137"/>
    </row>
    <row r="16" spans="2:6" ht="12.75">
      <c r="B16" s="124" t="s">
        <v>71</v>
      </c>
      <c r="C16" s="402">
        <v>36236</v>
      </c>
      <c r="D16" s="32">
        <v>35643</v>
      </c>
      <c r="E16" s="403">
        <f>C16/D16-1</f>
        <v>0.01663720786690237</v>
      </c>
      <c r="F16" s="34">
        <f>C16-D16</f>
        <v>593</v>
      </c>
    </row>
    <row r="17" spans="2:6" ht="12.75">
      <c r="B17" s="126"/>
      <c r="C17" s="404"/>
      <c r="D17" s="43"/>
      <c r="E17" s="405"/>
      <c r="F17" s="45"/>
    </row>
    <row r="18" spans="2:6" ht="12.75">
      <c r="B18" s="121" t="s">
        <v>72</v>
      </c>
      <c r="C18" s="404"/>
      <c r="D18" s="138"/>
      <c r="E18" s="397"/>
      <c r="F18" s="139"/>
    </row>
    <row r="19" spans="2:6" ht="12.75">
      <c r="B19" s="41" t="s">
        <v>73</v>
      </c>
      <c r="C19" s="396">
        <v>2510</v>
      </c>
      <c r="D19" s="36">
        <v>2228.9</v>
      </c>
      <c r="E19" s="397">
        <f aca="true" t="shared" si="2" ref="E19:E24">C19/D19-1</f>
        <v>0.12611602135582567</v>
      </c>
      <c r="F19" s="38">
        <f aca="true" t="shared" si="3" ref="F19:F24">C19-D19</f>
        <v>281.0999999999999</v>
      </c>
    </row>
    <row r="20" spans="2:6" ht="12.75">
      <c r="B20" s="41" t="s">
        <v>74</v>
      </c>
      <c r="C20" s="396">
        <v>4250</v>
      </c>
      <c r="D20" s="36">
        <v>3372</v>
      </c>
      <c r="E20" s="397">
        <f t="shared" si="2"/>
        <v>0.26037959667852917</v>
      </c>
      <c r="F20" s="38">
        <f t="shared" si="3"/>
        <v>878</v>
      </c>
    </row>
    <row r="21" spans="2:6" ht="12.75">
      <c r="B21" s="41" t="s">
        <v>296</v>
      </c>
      <c r="C21" s="398">
        <v>38</v>
      </c>
      <c r="D21" s="36">
        <v>7.3</v>
      </c>
      <c r="E21" s="397">
        <f t="shared" si="2"/>
        <v>4.205479452054795</v>
      </c>
      <c r="F21" s="38">
        <f t="shared" si="3"/>
        <v>30.7</v>
      </c>
    </row>
    <row r="22" spans="2:6" ht="12.75">
      <c r="B22" s="41" t="s">
        <v>297</v>
      </c>
      <c r="C22" s="398">
        <v>129</v>
      </c>
      <c r="D22" s="36">
        <v>145.6</v>
      </c>
      <c r="E22" s="397">
        <f t="shared" si="2"/>
        <v>-0.11401098901098894</v>
      </c>
      <c r="F22" s="38">
        <f t="shared" si="3"/>
        <v>-16.599999999999994</v>
      </c>
    </row>
    <row r="23" spans="2:6" ht="12.75">
      <c r="B23" s="41" t="s">
        <v>75</v>
      </c>
      <c r="C23" s="398">
        <v>623</v>
      </c>
      <c r="D23" s="36">
        <v>709.3</v>
      </c>
      <c r="E23" s="397">
        <f t="shared" si="2"/>
        <v>-0.12166925137459461</v>
      </c>
      <c r="F23" s="38">
        <f t="shared" si="3"/>
        <v>-86.29999999999995</v>
      </c>
    </row>
    <row r="24" spans="2:6" ht="12.75">
      <c r="B24" s="41" t="s">
        <v>76</v>
      </c>
      <c r="C24" s="396">
        <v>5829</v>
      </c>
      <c r="D24" s="36">
        <v>6022</v>
      </c>
      <c r="E24" s="397">
        <f t="shared" si="2"/>
        <v>-0.03204915310528067</v>
      </c>
      <c r="F24" s="38">
        <f t="shared" si="3"/>
        <v>-193</v>
      </c>
    </row>
    <row r="25" spans="2:6" ht="12.75">
      <c r="B25" s="41"/>
      <c r="C25" s="406"/>
      <c r="D25" s="138"/>
      <c r="E25" s="397"/>
      <c r="F25" s="139"/>
    </row>
    <row r="26" spans="2:6" ht="12.75">
      <c r="B26" s="41" t="s">
        <v>77</v>
      </c>
      <c r="C26" s="36">
        <v>57</v>
      </c>
      <c r="D26" s="36">
        <v>164</v>
      </c>
      <c r="E26" s="397">
        <f>C26/D26-1</f>
        <v>-0.6524390243902439</v>
      </c>
      <c r="F26" s="139">
        <f>C26-D26</f>
        <v>-107</v>
      </c>
    </row>
    <row r="27" spans="2:6" ht="12.75">
      <c r="B27" s="41"/>
      <c r="C27" s="138"/>
      <c r="D27" s="138"/>
      <c r="E27" s="397"/>
      <c r="F27" s="139"/>
    </row>
    <row r="28" spans="2:6" ht="12.75">
      <c r="B28" s="124" t="s">
        <v>292</v>
      </c>
      <c r="C28" s="32">
        <v>13436</v>
      </c>
      <c r="D28" s="32">
        <v>12649</v>
      </c>
      <c r="E28" s="403">
        <f>C28/D28-1</f>
        <v>0.062218357182386</v>
      </c>
      <c r="F28" s="34">
        <f>C28-D28</f>
        <v>787</v>
      </c>
    </row>
    <row r="29" spans="2:6" ht="12.75">
      <c r="B29" s="140"/>
      <c r="C29" s="141"/>
      <c r="D29" s="141"/>
      <c r="E29" s="407"/>
      <c r="F29" s="142"/>
    </row>
    <row r="30" spans="2:6" ht="13.5" thickBot="1">
      <c r="B30" s="143" t="s">
        <v>293</v>
      </c>
      <c r="C30" s="144">
        <v>49672</v>
      </c>
      <c r="D30" s="144">
        <v>48292</v>
      </c>
      <c r="E30" s="408">
        <f>C30/D30-1</f>
        <v>0.028576161683094403</v>
      </c>
      <c r="F30" s="145">
        <f>C30-D30</f>
        <v>1380</v>
      </c>
    </row>
    <row r="31" spans="2:6" ht="13.5" thickTop="1">
      <c r="B31" s="126"/>
      <c r="C31" s="43"/>
      <c r="D31" s="43"/>
      <c r="E31" s="409"/>
      <c r="F31" s="38"/>
    </row>
    <row r="32" spans="2:6" ht="12.75">
      <c r="B32" s="126"/>
      <c r="C32" s="43"/>
      <c r="D32" s="43"/>
      <c r="E32" s="409"/>
      <c r="F32" s="38"/>
    </row>
    <row r="33" spans="2:6" ht="21.75" customHeight="1">
      <c r="B33" s="146" t="s">
        <v>79</v>
      </c>
      <c r="C33" s="440" t="s">
        <v>62</v>
      </c>
      <c r="D33" s="440"/>
      <c r="E33" s="134" t="s">
        <v>0</v>
      </c>
      <c r="F33" s="135" t="s">
        <v>62</v>
      </c>
    </row>
    <row r="34" spans="2:6" ht="12.75">
      <c r="B34" s="121" t="s">
        <v>80</v>
      </c>
      <c r="C34" s="138"/>
      <c r="D34" s="138"/>
      <c r="E34" s="395"/>
      <c r="F34" s="38"/>
    </row>
    <row r="35" spans="2:6" ht="12.75">
      <c r="B35" s="41" t="s">
        <v>298</v>
      </c>
      <c r="C35" s="36">
        <v>5778</v>
      </c>
      <c r="D35" s="36">
        <v>5900</v>
      </c>
      <c r="E35" s="410">
        <f aca="true" t="shared" si="4" ref="E35:E41">C35/D35-1</f>
        <v>-0.020677966101694922</v>
      </c>
      <c r="F35" s="38">
        <f>C35-D35</f>
        <v>-122</v>
      </c>
    </row>
    <row r="36" spans="2:6" ht="12.75">
      <c r="B36" s="41" t="s">
        <v>299</v>
      </c>
      <c r="C36" s="36">
        <v>1740</v>
      </c>
      <c r="D36" s="36">
        <v>1740</v>
      </c>
      <c r="E36" s="410">
        <f t="shared" si="4"/>
        <v>0</v>
      </c>
      <c r="F36" s="38">
        <f>C36-D36</f>
        <v>0</v>
      </c>
    </row>
    <row r="37" spans="2:6" ht="12.75">
      <c r="B37" s="41" t="s">
        <v>300</v>
      </c>
      <c r="C37" s="36">
        <v>0</v>
      </c>
      <c r="D37" s="87" t="s">
        <v>267</v>
      </c>
      <c r="E37" s="411" t="s">
        <v>267</v>
      </c>
      <c r="F37" s="412" t="s">
        <v>267</v>
      </c>
    </row>
    <row r="38" spans="2:6" ht="12.75">
      <c r="B38" s="41" t="s">
        <v>81</v>
      </c>
      <c r="C38" s="413">
        <v>-4</v>
      </c>
      <c r="D38" s="36">
        <v>-636</v>
      </c>
      <c r="E38" s="410">
        <f t="shared" si="4"/>
        <v>-0.9937106918238994</v>
      </c>
      <c r="F38" s="38">
        <f>C38-D38</f>
        <v>632</v>
      </c>
    </row>
    <row r="39" spans="2:6" ht="12.75">
      <c r="B39" s="147" t="s">
        <v>82</v>
      </c>
      <c r="C39" s="414">
        <v>24499</v>
      </c>
      <c r="D39" s="148">
        <v>23732.9</v>
      </c>
      <c r="E39" s="415">
        <f t="shared" si="4"/>
        <v>0.03228008376557434</v>
      </c>
      <c r="F39" s="149">
        <f>C39-D39</f>
        <v>766.0999999999985</v>
      </c>
    </row>
    <row r="40" spans="2:6" ht="12.75">
      <c r="B40" s="126" t="s">
        <v>83</v>
      </c>
      <c r="C40" s="416">
        <v>32013</v>
      </c>
      <c r="D40" s="43">
        <v>30737</v>
      </c>
      <c r="E40" s="417">
        <f t="shared" si="4"/>
        <v>0.04151348537593136</v>
      </c>
      <c r="F40" s="45">
        <f>C40-D40</f>
        <v>1276</v>
      </c>
    </row>
    <row r="41" spans="2:6" ht="12.75">
      <c r="B41" s="150" t="s">
        <v>84</v>
      </c>
      <c r="C41" s="396">
        <v>3</v>
      </c>
      <c r="D41" s="36">
        <v>5</v>
      </c>
      <c r="E41" s="410">
        <f t="shared" si="4"/>
        <v>-0.4</v>
      </c>
      <c r="F41" s="38">
        <f>C41-D41</f>
        <v>-2</v>
      </c>
    </row>
    <row r="42" spans="2:6" ht="12.75">
      <c r="B42" s="126"/>
      <c r="C42" s="400"/>
      <c r="D42" s="43"/>
      <c r="E42" s="417"/>
      <c r="F42" s="45"/>
    </row>
    <row r="43" spans="2:6" ht="12.75">
      <c r="B43" s="124" t="s">
        <v>85</v>
      </c>
      <c r="C43" s="402">
        <v>32016</v>
      </c>
      <c r="D43" s="32">
        <v>30741</v>
      </c>
      <c r="E43" s="418">
        <f>C43/D43-1</f>
        <v>0.041475553820630395</v>
      </c>
      <c r="F43" s="34">
        <f>C43-D43</f>
        <v>1275</v>
      </c>
    </row>
    <row r="44" spans="2:6" ht="12.75">
      <c r="B44" s="41"/>
      <c r="C44" s="419"/>
      <c r="D44" s="138"/>
      <c r="E44" s="410"/>
      <c r="F44" s="139"/>
    </row>
    <row r="45" spans="2:6" ht="12.75">
      <c r="B45" s="121" t="s">
        <v>86</v>
      </c>
      <c r="C45" s="404"/>
      <c r="D45" s="138"/>
      <c r="E45" s="410"/>
      <c r="F45" s="139"/>
    </row>
    <row r="46" spans="2:6" ht="12.75">
      <c r="B46" s="41" t="s">
        <v>87</v>
      </c>
      <c r="C46" s="396">
        <v>1346</v>
      </c>
      <c r="D46" s="36">
        <v>5799</v>
      </c>
      <c r="E46" s="410">
        <f>C46/D46-1</f>
        <v>-0.7678910156923607</v>
      </c>
      <c r="F46" s="38">
        <f>C46-D46</f>
        <v>-4453</v>
      </c>
    </row>
    <row r="47" spans="2:6" ht="12.75">
      <c r="B47" s="41" t="s">
        <v>88</v>
      </c>
      <c r="C47" s="396">
        <v>702</v>
      </c>
      <c r="D47" s="36">
        <v>564.7</v>
      </c>
      <c r="E47" s="410"/>
      <c r="F47" s="38"/>
    </row>
    <row r="48" spans="2:6" ht="12.75">
      <c r="B48" s="41" t="s">
        <v>301</v>
      </c>
      <c r="C48" s="396">
        <v>1839</v>
      </c>
      <c r="D48" s="36">
        <v>1728</v>
      </c>
      <c r="E48" s="410">
        <f>C48/D48-1</f>
        <v>0.06423611111111116</v>
      </c>
      <c r="F48" s="38">
        <f>C48-D48</f>
        <v>111</v>
      </c>
    </row>
    <row r="49" spans="2:6" ht="12.75">
      <c r="B49" s="41" t="s">
        <v>302</v>
      </c>
      <c r="C49" s="396">
        <v>1395</v>
      </c>
      <c r="D49" s="36">
        <v>1511</v>
      </c>
      <c r="E49" s="410">
        <f>C49/D49-1</f>
        <v>-0.0767703507610854</v>
      </c>
      <c r="F49" s="38">
        <f>C49-D49</f>
        <v>-116</v>
      </c>
    </row>
    <row r="50" spans="2:6" ht="12.75">
      <c r="B50" s="150" t="s">
        <v>89</v>
      </c>
      <c r="C50" s="396">
        <v>1932</v>
      </c>
      <c r="D50" s="36">
        <v>1557</v>
      </c>
      <c r="E50" s="410">
        <f>C50/D50-1</f>
        <v>0.24084778420038533</v>
      </c>
      <c r="F50" s="38">
        <f>C50-D50</f>
        <v>375</v>
      </c>
    </row>
    <row r="51" spans="2:6" ht="12.75">
      <c r="B51" s="150" t="s">
        <v>90</v>
      </c>
      <c r="C51" s="396">
        <v>89</v>
      </c>
      <c r="D51" s="36">
        <v>103</v>
      </c>
      <c r="E51" s="410">
        <f>C51/D51-1</f>
        <v>-0.13592233009708743</v>
      </c>
      <c r="F51" s="38">
        <f>C51-D51</f>
        <v>-14</v>
      </c>
    </row>
    <row r="52" spans="2:6" ht="12.75">
      <c r="B52" s="147"/>
      <c r="C52" s="420"/>
      <c r="D52" s="147"/>
      <c r="E52" s="421"/>
      <c r="F52" s="151"/>
    </row>
    <row r="53" spans="2:6" ht="12.75">
      <c r="B53" s="124" t="s">
        <v>91</v>
      </c>
      <c r="C53" s="402">
        <v>7303</v>
      </c>
      <c r="D53" s="32">
        <v>11262</v>
      </c>
      <c r="E53" s="418">
        <f>C53/D53-1</f>
        <v>-0.3515361392292665</v>
      </c>
      <c r="F53" s="34">
        <f>C53-D53</f>
        <v>-3959</v>
      </c>
    </row>
    <row r="54" spans="2:6" ht="12.75">
      <c r="B54" s="41"/>
      <c r="C54" s="419"/>
      <c r="D54" s="41"/>
      <c r="E54" s="422"/>
      <c r="F54" s="152"/>
    </row>
    <row r="55" spans="2:6" ht="12.75">
      <c r="B55" s="121" t="s">
        <v>92</v>
      </c>
      <c r="C55" s="404"/>
      <c r="D55" s="121"/>
      <c r="E55" s="423"/>
      <c r="F55" s="153"/>
    </row>
    <row r="56" spans="2:6" ht="12.75">
      <c r="B56" s="41" t="s">
        <v>303</v>
      </c>
      <c r="C56" s="396">
        <v>3719</v>
      </c>
      <c r="D56" s="36">
        <v>3288</v>
      </c>
      <c r="E56" s="410">
        <f aca="true" t="shared" si="5" ref="E56:E62">C56/D56-1</f>
        <v>0.1310827250608273</v>
      </c>
      <c r="F56" s="38">
        <f aca="true" t="shared" si="6" ref="F56:F62">C56-D56</f>
        <v>431</v>
      </c>
    </row>
    <row r="57" spans="2:6" ht="12.75">
      <c r="B57" s="41" t="s">
        <v>87</v>
      </c>
      <c r="C57" s="396">
        <v>5006</v>
      </c>
      <c r="D57" s="36">
        <v>583</v>
      </c>
      <c r="E57" s="410">
        <f t="shared" si="5"/>
        <v>7.586620926243567</v>
      </c>
      <c r="F57" s="38">
        <f t="shared" si="6"/>
        <v>4423</v>
      </c>
    </row>
    <row r="58" spans="2:6" ht="12.75">
      <c r="B58" s="41" t="s">
        <v>93</v>
      </c>
      <c r="C58" s="396">
        <v>346</v>
      </c>
      <c r="D58" s="36">
        <v>1165</v>
      </c>
      <c r="E58" s="410">
        <f t="shared" si="5"/>
        <v>-0.7030042918454935</v>
      </c>
      <c r="F58" s="38">
        <f t="shared" si="6"/>
        <v>-819</v>
      </c>
    </row>
    <row r="59" spans="2:6" ht="12.75">
      <c r="B59" s="41" t="s">
        <v>304</v>
      </c>
      <c r="C59" s="398">
        <v>180</v>
      </c>
      <c r="D59" s="36">
        <v>53</v>
      </c>
      <c r="E59" s="410">
        <f t="shared" si="5"/>
        <v>2.3962264150943398</v>
      </c>
      <c r="F59" s="38">
        <f t="shared" si="6"/>
        <v>127</v>
      </c>
    </row>
    <row r="60" spans="2:6" ht="12.75">
      <c r="B60" s="41" t="s">
        <v>88</v>
      </c>
      <c r="C60" s="398">
        <v>334</v>
      </c>
      <c r="D60" s="36">
        <v>352</v>
      </c>
      <c r="E60" s="410">
        <f t="shared" si="5"/>
        <v>-0.051136363636363646</v>
      </c>
      <c r="F60" s="38">
        <f t="shared" si="6"/>
        <v>-18</v>
      </c>
    </row>
    <row r="61" spans="2:6" ht="12.75">
      <c r="B61" s="41" t="s">
        <v>301</v>
      </c>
      <c r="C61" s="398">
        <v>580</v>
      </c>
      <c r="D61" s="36">
        <v>693.5</v>
      </c>
      <c r="E61" s="410">
        <f t="shared" si="5"/>
        <v>-0.16366258111031007</v>
      </c>
      <c r="F61" s="38">
        <f t="shared" si="6"/>
        <v>-113.5</v>
      </c>
    </row>
    <row r="62" spans="2:6" ht="12.75">
      <c r="B62" s="41" t="s">
        <v>302</v>
      </c>
      <c r="C62" s="398">
        <v>188</v>
      </c>
      <c r="D62" s="36">
        <v>154</v>
      </c>
      <c r="E62" s="410">
        <f t="shared" si="5"/>
        <v>0.22077922077922074</v>
      </c>
      <c r="F62" s="38">
        <f t="shared" si="6"/>
        <v>34</v>
      </c>
    </row>
    <row r="63" spans="2:6" ht="12.75">
      <c r="B63" s="41"/>
      <c r="C63" s="400"/>
      <c r="D63" s="41"/>
      <c r="E63" s="422"/>
      <c r="F63" s="152"/>
    </row>
    <row r="64" spans="2:6" ht="12.75">
      <c r="B64" s="124" t="s">
        <v>94</v>
      </c>
      <c r="C64" s="32">
        <v>10353</v>
      </c>
      <c r="D64" s="32">
        <v>6289</v>
      </c>
      <c r="E64" s="418">
        <f>C64/D64-1</f>
        <v>0.6462076641755445</v>
      </c>
      <c r="F64" s="34">
        <f>C64-D64</f>
        <v>4064</v>
      </c>
    </row>
    <row r="65" spans="2:6" ht="12.75">
      <c r="B65" s="150"/>
      <c r="C65" s="424"/>
      <c r="D65" s="150"/>
      <c r="E65" s="422"/>
      <c r="F65" s="154"/>
    </row>
    <row r="66" spans="2:6" ht="12.75">
      <c r="B66" s="124" t="s">
        <v>95</v>
      </c>
      <c r="C66" s="32">
        <v>17656</v>
      </c>
      <c r="D66" s="32">
        <v>17551</v>
      </c>
      <c r="E66" s="418">
        <f>C66/D66-1</f>
        <v>0.005982565096005921</v>
      </c>
      <c r="F66" s="34">
        <f>C66-D66</f>
        <v>105</v>
      </c>
    </row>
    <row r="67" spans="2:6" ht="12.75">
      <c r="B67" s="155"/>
      <c r="C67" s="424"/>
      <c r="D67" s="424"/>
      <c r="E67" s="425"/>
      <c r="F67" s="156"/>
    </row>
    <row r="68" spans="2:6" ht="13.5" thickBot="1">
      <c r="B68" s="143" t="s">
        <v>96</v>
      </c>
      <c r="C68" s="426">
        <v>49672</v>
      </c>
      <c r="D68" s="47">
        <v>48292</v>
      </c>
      <c r="E68" s="427">
        <f>C68/D68-1</f>
        <v>0.028576161683094403</v>
      </c>
      <c r="F68" s="49">
        <f>C68-D68</f>
        <v>1380</v>
      </c>
    </row>
    <row r="69" ht="13.5" thickTop="1">
      <c r="C69" s="428"/>
    </row>
    <row r="70" ht="12.75">
      <c r="C70" s="429"/>
    </row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1"/>
  <sheetViews>
    <sheetView view="pageBreakPreview" zoomScaleNormal="90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0.9921875" style="12" customWidth="1"/>
    <col min="2" max="2" width="47.140625" style="21" customWidth="1"/>
    <col min="3" max="4" width="20.28125" style="21" customWidth="1"/>
    <col min="5" max="6" width="17.7109375" style="12" customWidth="1"/>
    <col min="7" max="7" width="13.7109375" style="14" customWidth="1"/>
    <col min="8" max="8" width="19.8515625" style="14" bestFit="1" customWidth="1"/>
    <col min="9" max="9" width="13.7109375" style="14" customWidth="1"/>
    <col min="10" max="10" width="19.8515625" style="14" bestFit="1" customWidth="1"/>
    <col min="11" max="11" width="9.140625" style="12" customWidth="1"/>
    <col min="12" max="13" width="17.7109375" style="12" customWidth="1"/>
    <col min="14" max="16384" width="9.140625" style="12" customWidth="1"/>
  </cols>
  <sheetData>
    <row r="2" spans="2:13" ht="21" customHeight="1">
      <c r="B2" s="238" t="s">
        <v>123</v>
      </c>
      <c r="C2" s="238"/>
      <c r="D2" s="238"/>
      <c r="E2" s="119"/>
      <c r="F2" s="119"/>
      <c r="L2" s="119"/>
      <c r="M2" s="119"/>
    </row>
    <row r="3" spans="2:4" ht="12.75">
      <c r="B3" s="41"/>
      <c r="C3" s="41"/>
      <c r="D3" s="41"/>
    </row>
    <row r="4" spans="2:13" ht="51">
      <c r="B4" s="25"/>
      <c r="C4" s="26">
        <v>2016</v>
      </c>
      <c r="D4" s="26" t="s">
        <v>275</v>
      </c>
      <c r="E4" s="26" t="s">
        <v>273</v>
      </c>
      <c r="F4" s="26" t="s">
        <v>274</v>
      </c>
      <c r="G4" s="203" t="s">
        <v>277</v>
      </c>
      <c r="H4" s="204" t="s">
        <v>277</v>
      </c>
      <c r="I4" s="203" t="s">
        <v>278</v>
      </c>
      <c r="J4" s="204" t="s">
        <v>278</v>
      </c>
      <c r="K4" s="21"/>
      <c r="L4" s="26" t="s">
        <v>280</v>
      </c>
      <c r="M4" s="26" t="s">
        <v>281</v>
      </c>
    </row>
    <row r="5" spans="2:13" ht="12.75">
      <c r="B5" s="120"/>
      <c r="C5" s="435" t="s">
        <v>62</v>
      </c>
      <c r="D5" s="435"/>
      <c r="E5" s="435" t="s">
        <v>62</v>
      </c>
      <c r="F5" s="435"/>
      <c r="G5" s="29" t="s">
        <v>0</v>
      </c>
      <c r="H5" s="212" t="s">
        <v>62</v>
      </c>
      <c r="I5" s="29" t="s">
        <v>0</v>
      </c>
      <c r="J5" s="212" t="s">
        <v>62</v>
      </c>
      <c r="L5" s="435" t="s">
        <v>62</v>
      </c>
      <c r="M5" s="435"/>
    </row>
    <row r="6" spans="2:13" ht="12.75">
      <c r="B6" s="121" t="s">
        <v>97</v>
      </c>
      <c r="C6" s="121"/>
      <c r="D6" s="121"/>
      <c r="E6" s="36"/>
      <c r="F6" s="36"/>
      <c r="G6" s="122"/>
      <c r="H6" s="213"/>
      <c r="I6" s="122"/>
      <c r="J6" s="213"/>
      <c r="L6" s="36"/>
      <c r="M6" s="36"/>
    </row>
    <row r="7" spans="2:13" ht="12.75">
      <c r="B7" s="41" t="s">
        <v>98</v>
      </c>
      <c r="C7" s="385">
        <v>2349</v>
      </c>
      <c r="D7" s="385">
        <v>2136</v>
      </c>
      <c r="E7" s="345">
        <v>721</v>
      </c>
      <c r="F7" s="345">
        <v>-21</v>
      </c>
      <c r="G7" s="122">
        <v>0.09971910112359561</v>
      </c>
      <c r="H7" s="38">
        <v>213</v>
      </c>
      <c r="I7" s="122"/>
      <c r="J7" s="38">
        <v>742</v>
      </c>
      <c r="L7" s="36">
        <v>1628</v>
      </c>
      <c r="M7" s="36">
        <v>2157</v>
      </c>
    </row>
    <row r="8" spans="2:13" ht="12.75">
      <c r="B8" s="41" t="s">
        <v>99</v>
      </c>
      <c r="C8" s="385"/>
      <c r="D8" s="385"/>
      <c r="E8" s="345"/>
      <c r="F8" s="345"/>
      <c r="G8" s="122" t="s">
        <v>306</v>
      </c>
      <c r="H8" s="38"/>
      <c r="I8" s="122" t="s">
        <v>306</v>
      </c>
      <c r="J8" s="38"/>
      <c r="L8" s="36"/>
      <c r="M8" s="36"/>
    </row>
    <row r="9" spans="2:13" ht="12.75">
      <c r="B9" s="123" t="s">
        <v>100</v>
      </c>
      <c r="C9" s="385">
        <v>2614</v>
      </c>
      <c r="D9" s="385">
        <v>2790</v>
      </c>
      <c r="E9" s="345">
        <v>658</v>
      </c>
      <c r="F9" s="345">
        <v>717</v>
      </c>
      <c r="G9" s="122">
        <v>-0.06308243727598561</v>
      </c>
      <c r="H9" s="38">
        <v>-176</v>
      </c>
      <c r="I9" s="122">
        <v>-0.08228730822873087</v>
      </c>
      <c r="J9" s="38">
        <v>-59</v>
      </c>
      <c r="L9" s="36">
        <v>1956</v>
      </c>
      <c r="M9" s="36">
        <v>2073</v>
      </c>
    </row>
    <row r="10" spans="2:13" ht="12.75">
      <c r="B10" s="123" t="s">
        <v>101</v>
      </c>
      <c r="C10" s="385">
        <v>884</v>
      </c>
      <c r="D10" s="385">
        <v>578</v>
      </c>
      <c r="E10" s="345">
        <v>156</v>
      </c>
      <c r="F10" s="345">
        <v>433</v>
      </c>
      <c r="G10" s="122">
        <v>0.5294117647058822</v>
      </c>
      <c r="H10" s="38">
        <v>306</v>
      </c>
      <c r="I10" s="122">
        <v>-0.6397228637413395</v>
      </c>
      <c r="J10" s="38">
        <v>-277</v>
      </c>
      <c r="L10" s="36">
        <v>728</v>
      </c>
      <c r="M10" s="36">
        <v>145</v>
      </c>
    </row>
    <row r="11" spans="2:13" ht="12.75">
      <c r="B11" s="123" t="s">
        <v>102</v>
      </c>
      <c r="C11" s="385">
        <v>861</v>
      </c>
      <c r="D11" s="385">
        <v>878</v>
      </c>
      <c r="E11" s="345">
        <v>249</v>
      </c>
      <c r="F11" s="345">
        <v>4</v>
      </c>
      <c r="G11" s="122">
        <v>-0.019362186788154934</v>
      </c>
      <c r="H11" s="38">
        <v>-17</v>
      </c>
      <c r="I11" s="122"/>
      <c r="J11" s="38">
        <v>245</v>
      </c>
      <c r="L11" s="36">
        <v>612</v>
      </c>
      <c r="M11" s="36">
        <v>874</v>
      </c>
    </row>
    <row r="12" spans="2:13" ht="12.75">
      <c r="B12" s="123" t="s">
        <v>103</v>
      </c>
      <c r="C12" s="385">
        <v>368</v>
      </c>
      <c r="D12" s="385">
        <v>430</v>
      </c>
      <c r="E12" s="345">
        <v>298</v>
      </c>
      <c r="F12" s="345">
        <v>-6</v>
      </c>
      <c r="G12" s="122">
        <v>-0.14418604651162792</v>
      </c>
      <c r="H12" s="38">
        <v>-62</v>
      </c>
      <c r="I12" s="122"/>
      <c r="J12" s="38">
        <v>304</v>
      </c>
      <c r="L12" s="36">
        <v>70</v>
      </c>
      <c r="M12" s="36">
        <v>436</v>
      </c>
    </row>
    <row r="13" spans="2:13" ht="12.75">
      <c r="B13" s="123" t="s">
        <v>104</v>
      </c>
      <c r="C13" s="385">
        <v>-611</v>
      </c>
      <c r="D13" s="385">
        <v>-833</v>
      </c>
      <c r="E13" s="345">
        <v>-155</v>
      </c>
      <c r="F13" s="345">
        <v>-155</v>
      </c>
      <c r="G13" s="122">
        <v>-0.2665066026410564</v>
      </c>
      <c r="H13" s="38">
        <v>222</v>
      </c>
      <c r="I13" s="122">
        <v>0</v>
      </c>
      <c r="J13" s="38">
        <v>0</v>
      </c>
      <c r="L13" s="36">
        <v>-456</v>
      </c>
      <c r="M13" s="36">
        <v>-678</v>
      </c>
    </row>
    <row r="14" spans="2:13" ht="12.75">
      <c r="B14" s="41"/>
      <c r="C14" s="385"/>
      <c r="D14" s="385"/>
      <c r="E14" s="345"/>
      <c r="F14" s="345"/>
      <c r="G14" s="122"/>
      <c r="H14" s="38"/>
      <c r="I14" s="122" t="s">
        <v>306</v>
      </c>
      <c r="J14" s="38"/>
      <c r="L14" s="36"/>
      <c r="M14" s="36"/>
    </row>
    <row r="15" spans="2:13" ht="25.5">
      <c r="B15" s="124" t="s">
        <v>105</v>
      </c>
      <c r="C15" s="386">
        <v>6465</v>
      </c>
      <c r="D15" s="386">
        <v>5979</v>
      </c>
      <c r="E15" s="348">
        <v>1927</v>
      </c>
      <c r="F15" s="387">
        <v>972</v>
      </c>
      <c r="G15" s="125">
        <v>0.08128449573507268</v>
      </c>
      <c r="H15" s="34">
        <v>486</v>
      </c>
      <c r="I15" s="125">
        <v>0.9825102880658436</v>
      </c>
      <c r="J15" s="34">
        <v>955</v>
      </c>
      <c r="L15" s="32">
        <v>4538</v>
      </c>
      <c r="M15" s="32">
        <v>5007</v>
      </c>
    </row>
    <row r="16" spans="2:13" ht="12.75">
      <c r="B16" s="41" t="s">
        <v>106</v>
      </c>
      <c r="C16" s="326"/>
      <c r="D16" s="326"/>
      <c r="E16" s="36"/>
      <c r="F16" s="36"/>
      <c r="G16" s="122" t="s">
        <v>306</v>
      </c>
      <c r="H16" s="38"/>
      <c r="I16" s="122" t="s">
        <v>306</v>
      </c>
      <c r="J16" s="38"/>
      <c r="L16" s="36"/>
      <c r="M16" s="36"/>
    </row>
    <row r="17" spans="2:13" ht="12.75">
      <c r="B17" s="123" t="s">
        <v>107</v>
      </c>
      <c r="C17" s="385">
        <v>-581</v>
      </c>
      <c r="D17" s="385">
        <v>836</v>
      </c>
      <c r="E17" s="345">
        <v>-1823</v>
      </c>
      <c r="F17" s="345">
        <v>-572</v>
      </c>
      <c r="G17" s="122"/>
      <c r="H17" s="38">
        <v>-1417</v>
      </c>
      <c r="I17" s="122">
        <v>2.187062937062937</v>
      </c>
      <c r="J17" s="38">
        <v>-1251</v>
      </c>
      <c r="L17" s="36">
        <v>1242</v>
      </c>
      <c r="M17" s="36">
        <v>1408</v>
      </c>
    </row>
    <row r="18" spans="2:13" ht="12.75">
      <c r="B18" s="123" t="s">
        <v>108</v>
      </c>
      <c r="C18" s="385">
        <v>-265</v>
      </c>
      <c r="D18" s="385">
        <v>960</v>
      </c>
      <c r="E18" s="345">
        <v>380</v>
      </c>
      <c r="F18" s="345">
        <v>1273</v>
      </c>
      <c r="G18" s="122"/>
      <c r="H18" s="38">
        <v>-1225</v>
      </c>
      <c r="I18" s="122">
        <v>-0.7014925373134329</v>
      </c>
      <c r="J18" s="38">
        <v>-893</v>
      </c>
      <c r="L18" s="36">
        <v>-645</v>
      </c>
      <c r="M18" s="36">
        <v>-313</v>
      </c>
    </row>
    <row r="19" spans="2:13" ht="12.75">
      <c r="B19" s="123" t="s">
        <v>109</v>
      </c>
      <c r="C19" s="385">
        <v>87</v>
      </c>
      <c r="D19" s="385">
        <v>29</v>
      </c>
      <c r="E19" s="345">
        <v>19</v>
      </c>
      <c r="F19" s="345">
        <v>66</v>
      </c>
      <c r="G19" s="122">
        <v>2</v>
      </c>
      <c r="H19" s="38">
        <v>58</v>
      </c>
      <c r="I19" s="122">
        <v>-0.7121212121212122</v>
      </c>
      <c r="J19" s="38">
        <v>-47</v>
      </c>
      <c r="L19" s="36">
        <v>68</v>
      </c>
      <c r="M19" s="36">
        <v>-37</v>
      </c>
    </row>
    <row r="20" spans="2:13" ht="12.75">
      <c r="B20" s="123" t="s">
        <v>110</v>
      </c>
      <c r="C20" s="385">
        <v>-73</v>
      </c>
      <c r="D20" s="385">
        <v>-84</v>
      </c>
      <c r="E20" s="345">
        <v>39</v>
      </c>
      <c r="F20" s="345">
        <v>40</v>
      </c>
      <c r="G20" s="122">
        <v>-0.13095238095238093</v>
      </c>
      <c r="H20" s="38">
        <v>11</v>
      </c>
      <c r="I20" s="122">
        <v>-0.025000000000000022</v>
      </c>
      <c r="J20" s="38">
        <v>-1</v>
      </c>
      <c r="L20" s="36">
        <v>-112</v>
      </c>
      <c r="M20" s="36">
        <v>-124</v>
      </c>
    </row>
    <row r="21" spans="2:13" ht="12.75">
      <c r="B21" s="123" t="s">
        <v>111</v>
      </c>
      <c r="C21" s="385">
        <v>378</v>
      </c>
      <c r="D21" s="385">
        <v>-255</v>
      </c>
      <c r="E21" s="345">
        <v>1096</v>
      </c>
      <c r="F21" s="345">
        <v>474</v>
      </c>
      <c r="G21" s="122"/>
      <c r="H21" s="38">
        <v>633</v>
      </c>
      <c r="I21" s="122">
        <v>1.3122362869198314</v>
      </c>
      <c r="J21" s="38">
        <v>622</v>
      </c>
      <c r="L21" s="36">
        <v>-718</v>
      </c>
      <c r="M21" s="36">
        <v>-729</v>
      </c>
    </row>
    <row r="22" spans="2:13" ht="12.75">
      <c r="B22" s="123" t="s">
        <v>112</v>
      </c>
      <c r="C22" s="385">
        <v>18</v>
      </c>
      <c r="D22" s="385">
        <v>-14</v>
      </c>
      <c r="E22" s="345">
        <v>164</v>
      </c>
      <c r="F22" s="345">
        <v>156</v>
      </c>
      <c r="G22" s="122"/>
      <c r="H22" s="38">
        <v>32</v>
      </c>
      <c r="I22" s="122">
        <v>0.05128205128205132</v>
      </c>
      <c r="J22" s="38">
        <v>8</v>
      </c>
      <c r="L22" s="36">
        <v>-146</v>
      </c>
      <c r="M22" s="36">
        <v>-170</v>
      </c>
    </row>
    <row r="23" spans="2:13" ht="12.75">
      <c r="B23" s="123" t="s">
        <v>113</v>
      </c>
      <c r="C23" s="385">
        <v>-107</v>
      </c>
      <c r="D23" s="385">
        <v>-180</v>
      </c>
      <c r="E23" s="345">
        <v>-32</v>
      </c>
      <c r="F23" s="345">
        <v>-54</v>
      </c>
      <c r="G23" s="122">
        <v>-0.40555555555555556</v>
      </c>
      <c r="H23" s="38">
        <v>73</v>
      </c>
      <c r="I23" s="122">
        <v>-0.40740740740740744</v>
      </c>
      <c r="J23" s="38">
        <v>22</v>
      </c>
      <c r="L23" s="36">
        <v>-75</v>
      </c>
      <c r="M23" s="36">
        <v>-126</v>
      </c>
    </row>
    <row r="24" spans="2:13" ht="12.75">
      <c r="B24" s="41"/>
      <c r="C24" s="326"/>
      <c r="D24" s="326"/>
      <c r="E24" s="36"/>
      <c r="F24" s="36"/>
      <c r="G24" s="122"/>
      <c r="H24" s="38"/>
      <c r="I24" s="122"/>
      <c r="J24" s="38"/>
      <c r="L24" s="36"/>
      <c r="M24" s="36"/>
    </row>
    <row r="25" spans="2:13" ht="12.75">
      <c r="B25" s="124" t="s">
        <v>114</v>
      </c>
      <c r="C25" s="386">
        <v>5922</v>
      </c>
      <c r="D25" s="386">
        <v>7271</v>
      </c>
      <c r="E25" s="348">
        <v>1770</v>
      </c>
      <c r="F25" s="387">
        <v>2355</v>
      </c>
      <c r="G25" s="125">
        <v>-0.1855315637463898</v>
      </c>
      <c r="H25" s="34">
        <v>-1349</v>
      </c>
      <c r="I25" s="125">
        <v>-0.24840764331210186</v>
      </c>
      <c r="J25" s="34">
        <v>-585</v>
      </c>
      <c r="L25" s="32">
        <v>4152</v>
      </c>
      <c r="M25" s="32">
        <v>4916</v>
      </c>
    </row>
    <row r="26" spans="2:13" ht="12.75">
      <c r="B26" s="126"/>
      <c r="C26" s="327"/>
      <c r="D26" s="327"/>
      <c r="E26" s="36"/>
      <c r="F26" s="36"/>
      <c r="G26" s="127" t="s">
        <v>306</v>
      </c>
      <c r="H26" s="45"/>
      <c r="I26" s="127" t="s">
        <v>306</v>
      </c>
      <c r="J26" s="45"/>
      <c r="L26" s="43"/>
      <c r="M26" s="43"/>
    </row>
    <row r="27" spans="2:13" ht="12.75">
      <c r="B27" s="121" t="s">
        <v>115</v>
      </c>
      <c r="C27" s="328"/>
      <c r="D27" s="328"/>
      <c r="E27" s="36"/>
      <c r="F27" s="36"/>
      <c r="G27" s="122" t="s">
        <v>306</v>
      </c>
      <c r="H27" s="38"/>
      <c r="I27" s="122" t="s">
        <v>306</v>
      </c>
      <c r="J27" s="38"/>
      <c r="L27" s="36"/>
      <c r="M27" s="36"/>
    </row>
    <row r="28" spans="2:13" ht="12.75">
      <c r="B28" s="123" t="s">
        <v>290</v>
      </c>
      <c r="C28" s="385">
        <v>-713</v>
      </c>
      <c r="D28" s="385">
        <v>-986</v>
      </c>
      <c r="E28" s="345">
        <v>-206</v>
      </c>
      <c r="F28" s="345">
        <v>-213</v>
      </c>
      <c r="G28" s="122">
        <v>-0.27687626774847873</v>
      </c>
      <c r="H28" s="38">
        <v>273</v>
      </c>
      <c r="I28" s="122">
        <v>-0.032863849765258246</v>
      </c>
      <c r="J28" s="38">
        <v>7</v>
      </c>
      <c r="L28" s="36">
        <v>-507</v>
      </c>
      <c r="M28" s="36">
        <v>-773</v>
      </c>
    </row>
    <row r="29" spans="2:13" ht="25.5">
      <c r="B29" s="123" t="s">
        <v>291</v>
      </c>
      <c r="C29" s="385">
        <v>-2255</v>
      </c>
      <c r="D29" s="385">
        <v>-2168</v>
      </c>
      <c r="E29" s="345">
        <v>-641</v>
      </c>
      <c r="F29" s="345">
        <v>-650</v>
      </c>
      <c r="G29" s="122">
        <v>0.040129151291512954</v>
      </c>
      <c r="H29" s="38">
        <v>-87</v>
      </c>
      <c r="I29" s="122">
        <v>-0.013846153846153841</v>
      </c>
      <c r="J29" s="38">
        <v>9</v>
      </c>
      <c r="L29" s="36">
        <v>-1614</v>
      </c>
      <c r="M29" s="36">
        <v>-1518</v>
      </c>
    </row>
    <row r="30" spans="2:13" ht="12.75">
      <c r="B30" s="123" t="s">
        <v>116</v>
      </c>
      <c r="C30" s="385">
        <v>-1027</v>
      </c>
      <c r="D30" s="385">
        <v>-59</v>
      </c>
      <c r="E30" s="345">
        <v>-104</v>
      </c>
      <c r="F30" s="345">
        <v>-2</v>
      </c>
      <c r="G30" s="122"/>
      <c r="H30" s="38">
        <v>-968</v>
      </c>
      <c r="I30" s="122"/>
      <c r="J30" s="38">
        <v>-102</v>
      </c>
      <c r="L30" s="36">
        <v>-923</v>
      </c>
      <c r="M30" s="36">
        <v>-57</v>
      </c>
    </row>
    <row r="31" spans="2:13" ht="12.75">
      <c r="B31" s="123" t="s">
        <v>117</v>
      </c>
      <c r="C31" s="385">
        <v>153</v>
      </c>
      <c r="D31" s="385">
        <v>66</v>
      </c>
      <c r="E31" s="345">
        <v>-11</v>
      </c>
      <c r="F31" s="345">
        <v>10</v>
      </c>
      <c r="G31" s="122">
        <v>1.3181818181818183</v>
      </c>
      <c r="H31" s="38">
        <v>87</v>
      </c>
      <c r="I31" s="122"/>
      <c r="J31" s="38">
        <v>-21</v>
      </c>
      <c r="L31" s="36">
        <v>164</v>
      </c>
      <c r="M31" s="36">
        <v>56</v>
      </c>
    </row>
    <row r="32" spans="2:13" ht="12.75">
      <c r="B32" s="41"/>
      <c r="C32" s="326"/>
      <c r="D32" s="326"/>
      <c r="E32" s="36"/>
      <c r="F32" s="36"/>
      <c r="G32" s="122" t="s">
        <v>306</v>
      </c>
      <c r="H32" s="38">
        <v>0</v>
      </c>
      <c r="I32" s="122" t="s">
        <v>306</v>
      </c>
      <c r="J32" s="38">
        <v>0</v>
      </c>
      <c r="L32" s="36"/>
      <c r="M32" s="36"/>
    </row>
    <row r="33" spans="2:13" ht="12.75">
      <c r="B33" s="124" t="s">
        <v>118</v>
      </c>
      <c r="C33" s="386">
        <v>-3842</v>
      </c>
      <c r="D33" s="386">
        <v>-3147</v>
      </c>
      <c r="E33" s="348">
        <v>-962</v>
      </c>
      <c r="F33" s="387">
        <v>-855</v>
      </c>
      <c r="G33" s="125">
        <v>0.22084524944391482</v>
      </c>
      <c r="H33" s="34">
        <v>-695</v>
      </c>
      <c r="I33" s="125">
        <v>0.12514619883040945</v>
      </c>
      <c r="J33" s="34">
        <v>-107</v>
      </c>
      <c r="L33" s="32">
        <v>-2880</v>
      </c>
      <c r="M33" s="32">
        <v>-2292</v>
      </c>
    </row>
    <row r="34" spans="2:13" ht="12.75">
      <c r="B34" s="126"/>
      <c r="C34" s="327"/>
      <c r="D34" s="327"/>
      <c r="E34" s="36"/>
      <c r="F34" s="36"/>
      <c r="G34" s="127" t="s">
        <v>306</v>
      </c>
      <c r="H34" s="45"/>
      <c r="I34" s="127" t="s">
        <v>306</v>
      </c>
      <c r="J34" s="45"/>
      <c r="L34" s="43"/>
      <c r="M34" s="43"/>
    </row>
    <row r="35" spans="2:13" ht="12.75">
      <c r="B35" s="121" t="s">
        <v>119</v>
      </c>
      <c r="C35" s="328"/>
      <c r="D35" s="328"/>
      <c r="E35" s="36"/>
      <c r="F35" s="36"/>
      <c r="G35" s="122" t="s">
        <v>306</v>
      </c>
      <c r="H35" s="38"/>
      <c r="I35" s="122" t="s">
        <v>306</v>
      </c>
      <c r="J35" s="38"/>
      <c r="L35" s="36"/>
      <c r="M35" s="36"/>
    </row>
    <row r="36" spans="2:13" ht="13.5" customHeight="1">
      <c r="B36" s="123" t="s">
        <v>272</v>
      </c>
      <c r="C36" s="385">
        <v>-645</v>
      </c>
      <c r="D36" s="388">
        <v>0</v>
      </c>
      <c r="E36" s="345">
        <v>-145</v>
      </c>
      <c r="F36" s="345">
        <v>0</v>
      </c>
      <c r="G36" s="122" t="s">
        <v>306</v>
      </c>
      <c r="H36" s="38"/>
      <c r="I36" s="122" t="s">
        <v>306</v>
      </c>
      <c r="J36" s="38">
        <v>-145</v>
      </c>
      <c r="L36" s="36">
        <v>-500</v>
      </c>
      <c r="M36" s="36" t="s">
        <v>267</v>
      </c>
    </row>
    <row r="37" spans="2:13" ht="12.75">
      <c r="B37" s="123" t="s">
        <v>287</v>
      </c>
      <c r="C37" s="385">
        <v>451</v>
      </c>
      <c r="D37" s="385">
        <v>1948</v>
      </c>
      <c r="E37" s="345">
        <v>107</v>
      </c>
      <c r="F37" s="345">
        <v>202</v>
      </c>
      <c r="G37" s="122">
        <v>-0.7684804928131417</v>
      </c>
      <c r="H37" s="38">
        <v>-1497</v>
      </c>
      <c r="I37" s="122">
        <v>-0.47029702970297027</v>
      </c>
      <c r="J37" s="38">
        <v>-95</v>
      </c>
      <c r="L37" s="36">
        <v>344</v>
      </c>
      <c r="M37" s="36">
        <v>1746</v>
      </c>
    </row>
    <row r="38" spans="2:13" ht="12.75">
      <c r="B38" s="123" t="s">
        <v>286</v>
      </c>
      <c r="C38" s="385">
        <v>89</v>
      </c>
      <c r="D38" s="385">
        <v>84</v>
      </c>
      <c r="E38" s="345">
        <v>0</v>
      </c>
      <c r="F38" s="345">
        <v>0</v>
      </c>
      <c r="G38" s="122">
        <v>0.059523809523809534</v>
      </c>
      <c r="H38" s="38">
        <v>5</v>
      </c>
      <c r="I38" s="122" t="s">
        <v>306</v>
      </c>
      <c r="J38" s="38">
        <v>0</v>
      </c>
      <c r="L38" s="36">
        <v>89</v>
      </c>
      <c r="M38" s="36">
        <v>84</v>
      </c>
    </row>
    <row r="39" spans="2:13" ht="12.75">
      <c r="B39" s="123" t="s">
        <v>289</v>
      </c>
      <c r="C39" s="385">
        <v>-1021</v>
      </c>
      <c r="D39" s="385">
        <v>-1578</v>
      </c>
      <c r="E39" s="345">
        <v>-259</v>
      </c>
      <c r="F39" s="345">
        <v>-195</v>
      </c>
      <c r="G39" s="122">
        <v>-0.35297845373891</v>
      </c>
      <c r="H39" s="38">
        <v>557</v>
      </c>
      <c r="I39" s="122">
        <v>0.32820512820512815</v>
      </c>
      <c r="J39" s="38">
        <v>-64</v>
      </c>
      <c r="L39" s="36">
        <v>-762</v>
      </c>
      <c r="M39" s="36">
        <v>-1383</v>
      </c>
    </row>
    <row r="40" spans="2:13" ht="12.75">
      <c r="B40" s="123" t="s">
        <v>228</v>
      </c>
      <c r="C40" s="385">
        <v>-1062</v>
      </c>
      <c r="D40" s="385">
        <v>-1180</v>
      </c>
      <c r="E40" s="345">
        <v>0</v>
      </c>
      <c r="F40" s="345">
        <v>0</v>
      </c>
      <c r="G40" s="122">
        <v>-0.09999999999999998</v>
      </c>
      <c r="H40" s="38">
        <v>118</v>
      </c>
      <c r="I40" s="122" t="s">
        <v>306</v>
      </c>
      <c r="J40" s="38">
        <v>0</v>
      </c>
      <c r="L40" s="36">
        <v>-1062</v>
      </c>
      <c r="M40" s="36">
        <v>-1180</v>
      </c>
    </row>
    <row r="41" spans="2:13" ht="12.75">
      <c r="B41" s="123" t="s">
        <v>288</v>
      </c>
      <c r="C41" s="385">
        <v>-78</v>
      </c>
      <c r="D41" s="385">
        <v>-81</v>
      </c>
      <c r="E41" s="345">
        <v>-20</v>
      </c>
      <c r="F41" s="345">
        <v>-20</v>
      </c>
      <c r="G41" s="122">
        <v>-0.03703703703703709</v>
      </c>
      <c r="H41" s="38">
        <v>3</v>
      </c>
      <c r="I41" s="122">
        <v>0</v>
      </c>
      <c r="J41" s="38">
        <v>0</v>
      </c>
      <c r="L41" s="36">
        <v>-58</v>
      </c>
      <c r="M41" s="36">
        <v>-61</v>
      </c>
    </row>
    <row r="42" spans="2:13" ht="12.75">
      <c r="B42" s="123" t="s">
        <v>117</v>
      </c>
      <c r="C42" s="385">
        <v>-3</v>
      </c>
      <c r="D42" s="385">
        <v>-22</v>
      </c>
      <c r="E42" s="345">
        <v>-3</v>
      </c>
      <c r="F42" s="345">
        <v>-22</v>
      </c>
      <c r="G42" s="122">
        <v>-0.8636363636363636</v>
      </c>
      <c r="H42" s="38">
        <v>19</v>
      </c>
      <c r="I42" s="122">
        <v>-0.8636363636363636</v>
      </c>
      <c r="J42" s="38">
        <v>19</v>
      </c>
      <c r="L42" s="36">
        <v>0</v>
      </c>
      <c r="M42" s="36">
        <v>0</v>
      </c>
    </row>
    <row r="43" spans="2:13" ht="12.75">
      <c r="B43" s="41"/>
      <c r="C43" s="326"/>
      <c r="D43" s="326"/>
      <c r="E43" s="36"/>
      <c r="F43" s="36"/>
      <c r="G43" s="122" t="s">
        <v>306</v>
      </c>
      <c r="H43" s="38"/>
      <c r="I43" s="122" t="s">
        <v>306</v>
      </c>
      <c r="J43" s="38"/>
      <c r="L43" s="36"/>
      <c r="M43" s="36"/>
    </row>
    <row r="44" spans="2:13" ht="12.75">
      <c r="B44" s="124" t="s">
        <v>120</v>
      </c>
      <c r="C44" s="386">
        <v>-2269</v>
      </c>
      <c r="D44" s="386">
        <v>-829</v>
      </c>
      <c r="E44" s="348">
        <v>-320</v>
      </c>
      <c r="F44" s="387">
        <v>-35</v>
      </c>
      <c r="G44" s="125">
        <v>1.7370325693606756</v>
      </c>
      <c r="H44" s="34">
        <v>-1440</v>
      </c>
      <c r="I44" s="125">
        <v>8.142857142857142</v>
      </c>
      <c r="J44" s="34">
        <v>-285</v>
      </c>
      <c r="L44" s="32">
        <v>-1949</v>
      </c>
      <c r="M44" s="32">
        <v>-794</v>
      </c>
    </row>
    <row r="45" spans="2:13" ht="12.75">
      <c r="B45" s="121"/>
      <c r="C45" s="388"/>
      <c r="D45" s="388"/>
      <c r="E45" s="345"/>
      <c r="F45" s="345"/>
      <c r="G45" s="127" t="s">
        <v>306</v>
      </c>
      <c r="H45" s="45"/>
      <c r="I45" s="127" t="s">
        <v>306</v>
      </c>
      <c r="J45" s="45"/>
      <c r="L45" s="43"/>
      <c r="M45" s="43"/>
    </row>
    <row r="46" spans="2:13" ht="12.75">
      <c r="B46" s="121" t="s">
        <v>121</v>
      </c>
      <c r="C46" s="388">
        <v>-189</v>
      </c>
      <c r="D46" s="388">
        <v>3295</v>
      </c>
      <c r="E46" s="346">
        <v>488</v>
      </c>
      <c r="F46" s="346">
        <v>1465</v>
      </c>
      <c r="G46" s="127"/>
      <c r="H46" s="45">
        <v>-3484</v>
      </c>
      <c r="I46" s="127">
        <v>-0.6668941979522185</v>
      </c>
      <c r="J46" s="45">
        <v>-977</v>
      </c>
      <c r="L46" s="43">
        <v>-677</v>
      </c>
      <c r="M46" s="43">
        <v>1830</v>
      </c>
    </row>
    <row r="47" spans="2:13" ht="12.75">
      <c r="B47" s="41" t="s">
        <v>217</v>
      </c>
      <c r="C47" s="385">
        <v>-4</v>
      </c>
      <c r="D47" s="385">
        <v>-1</v>
      </c>
      <c r="E47" s="345">
        <v>5</v>
      </c>
      <c r="F47" s="345">
        <v>-4</v>
      </c>
      <c r="G47" s="122">
        <v>3</v>
      </c>
      <c r="H47" s="45">
        <v>-3</v>
      </c>
      <c r="I47" s="122"/>
      <c r="J47" s="45">
        <v>9</v>
      </c>
      <c r="L47" s="43">
        <v>-9</v>
      </c>
      <c r="M47" s="235">
        <v>3</v>
      </c>
    </row>
    <row r="48" spans="2:13" ht="12.75">
      <c r="B48" s="121" t="s">
        <v>122</v>
      </c>
      <c r="C48" s="388">
        <v>6021</v>
      </c>
      <c r="D48" s="388">
        <v>2726</v>
      </c>
      <c r="E48" s="346">
        <v>5344</v>
      </c>
      <c r="F48" s="346">
        <v>4556</v>
      </c>
      <c r="G48" s="127">
        <v>1.2087307410124724</v>
      </c>
      <c r="H48" s="45">
        <v>3295</v>
      </c>
      <c r="I48" s="127">
        <v>0.17295873573309928</v>
      </c>
      <c r="J48" s="45">
        <v>788</v>
      </c>
      <c r="L48" s="43">
        <v>6021</v>
      </c>
      <c r="M48" s="43">
        <v>2726</v>
      </c>
    </row>
    <row r="49" spans="2:13" ht="12.75">
      <c r="B49" s="121"/>
      <c r="C49" s="388"/>
      <c r="D49" s="388"/>
      <c r="E49" s="345"/>
      <c r="F49" s="345"/>
      <c r="G49" s="236"/>
      <c r="H49" s="142"/>
      <c r="I49" s="236"/>
      <c r="J49" s="142"/>
      <c r="L49" s="141"/>
      <c r="M49" s="141"/>
    </row>
    <row r="50" spans="2:13" ht="13.5" thickBot="1">
      <c r="B50" s="128" t="s">
        <v>305</v>
      </c>
      <c r="C50" s="389">
        <v>5832</v>
      </c>
      <c r="D50" s="389">
        <v>6021</v>
      </c>
      <c r="E50" s="390">
        <v>5832</v>
      </c>
      <c r="F50" s="387">
        <v>6021</v>
      </c>
      <c r="G50" s="125">
        <v>-0.03139013452914796</v>
      </c>
      <c r="H50" s="34">
        <v>-189</v>
      </c>
      <c r="I50" s="125">
        <v>-0.03139013452914796</v>
      </c>
      <c r="J50" s="34">
        <v>-189</v>
      </c>
      <c r="L50" s="237">
        <v>5344</v>
      </c>
      <c r="M50" s="237">
        <v>4556</v>
      </c>
    </row>
    <row r="51" ht="39" thickTop="1">
      <c r="B51" s="430" t="s">
        <v>307</v>
      </c>
    </row>
  </sheetData>
  <sheetProtection/>
  <mergeCells count="3">
    <mergeCell ref="E5:F5"/>
    <mergeCell ref="L5:M5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7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44.140625" style="12" bestFit="1" customWidth="1"/>
    <col min="3" max="4" width="14.28125" style="12" customWidth="1"/>
    <col min="5" max="6" width="17.7109375" style="12" customWidth="1"/>
    <col min="7" max="10" width="16.421875" style="12" customWidth="1"/>
    <col min="11" max="13" width="9.140625" style="12" customWidth="1"/>
    <col min="14" max="14" width="22.8515625" style="12" customWidth="1"/>
    <col min="15" max="16384" width="9.140625" style="12" customWidth="1"/>
  </cols>
  <sheetData>
    <row r="2" spans="2:6" ht="21">
      <c r="B2" s="239" t="s">
        <v>150</v>
      </c>
      <c r="C2" s="239"/>
      <c r="D2" s="239"/>
      <c r="E2" s="311" t="s">
        <v>62</v>
      </c>
      <c r="F2" s="311"/>
    </row>
    <row r="3" spans="2:14" ht="12.75">
      <c r="B3" s="77"/>
      <c r="C3" s="77"/>
      <c r="D3" s="77"/>
      <c r="E3" s="78"/>
      <c r="F3" s="78"/>
      <c r="L3" s="175"/>
      <c r="M3" s="175"/>
      <c r="N3" s="175"/>
    </row>
    <row r="4" spans="2:14" ht="38.25">
      <c r="B4" s="205" t="s">
        <v>151</v>
      </c>
      <c r="C4" s="26">
        <v>2016</v>
      </c>
      <c r="D4" s="26" t="s">
        <v>275</v>
      </c>
      <c r="E4" s="26" t="s">
        <v>273</v>
      </c>
      <c r="F4" s="26" t="s">
        <v>274</v>
      </c>
      <c r="G4" s="203" t="s">
        <v>277</v>
      </c>
      <c r="H4" s="204" t="s">
        <v>277</v>
      </c>
      <c r="I4" s="203" t="s">
        <v>278</v>
      </c>
      <c r="J4" s="204" t="s">
        <v>278</v>
      </c>
      <c r="K4" s="21"/>
      <c r="L4" s="283"/>
      <c r="M4" s="283"/>
      <c r="N4" s="175"/>
    </row>
    <row r="5" spans="2:16" ht="12.75">
      <c r="B5" s="80" t="s">
        <v>152</v>
      </c>
      <c r="C5" s="363">
        <v>24802</v>
      </c>
      <c r="D5" s="363">
        <v>28541</v>
      </c>
      <c r="E5" s="364">
        <v>7491</v>
      </c>
      <c r="F5" s="364">
        <v>7445</v>
      </c>
      <c r="G5" s="81">
        <f aca="true" t="shared" si="0" ref="G5:G10">C5/D5-1</f>
        <v>-0.1310045198136015</v>
      </c>
      <c r="H5" s="36">
        <f aca="true" t="shared" si="1" ref="H5:H10">C5-D5</f>
        <v>-3739</v>
      </c>
      <c r="I5" s="81">
        <f>E5/F5-1</f>
        <v>0.006178643384822102</v>
      </c>
      <c r="J5" s="36">
        <f>E5-F5</f>
        <v>46</v>
      </c>
      <c r="L5" s="36"/>
      <c r="M5" s="36"/>
      <c r="N5" s="245"/>
      <c r="O5" s="16"/>
      <c r="P5" s="158"/>
    </row>
    <row r="6" spans="2:16" ht="12.75">
      <c r="B6" s="80" t="s">
        <v>153</v>
      </c>
      <c r="C6" s="363">
        <v>1359</v>
      </c>
      <c r="D6" s="363">
        <v>1425</v>
      </c>
      <c r="E6" s="364">
        <v>391</v>
      </c>
      <c r="F6" s="364">
        <v>377</v>
      </c>
      <c r="G6" s="81">
        <f t="shared" si="0"/>
        <v>-0.0463157894736842</v>
      </c>
      <c r="H6" s="36">
        <f t="shared" si="1"/>
        <v>-66</v>
      </c>
      <c r="I6" s="81">
        <f>E6/F6-1</f>
        <v>0.037135278514588865</v>
      </c>
      <c r="J6" s="36">
        <f>E6-F6</f>
        <v>14</v>
      </c>
      <c r="L6" s="36"/>
      <c r="M6" s="36"/>
      <c r="N6" s="245"/>
      <c r="O6" s="16"/>
      <c r="P6" s="158"/>
    </row>
    <row r="7" spans="2:16" ht="12.75">
      <c r="B7" s="80" t="s">
        <v>263</v>
      </c>
      <c r="C7" s="363">
        <v>185</v>
      </c>
      <c r="D7" s="363">
        <v>207</v>
      </c>
      <c r="E7" s="364">
        <v>15</v>
      </c>
      <c r="F7" s="364">
        <v>180</v>
      </c>
      <c r="G7" s="81">
        <f t="shared" si="0"/>
        <v>-0.106280193236715</v>
      </c>
      <c r="H7" s="36">
        <f t="shared" si="1"/>
        <v>-22</v>
      </c>
      <c r="I7" s="81">
        <f>E7/F7-1</f>
        <v>-0.9166666666666666</v>
      </c>
      <c r="J7" s="36">
        <f>E7-F7</f>
        <v>-165</v>
      </c>
      <c r="L7" s="36"/>
      <c r="M7" s="36"/>
      <c r="N7" s="245"/>
      <c r="O7" s="16"/>
      <c r="P7" s="158"/>
    </row>
    <row r="8" spans="2:16" ht="12.75">
      <c r="B8" s="80" t="s">
        <v>154</v>
      </c>
      <c r="C8" s="363">
        <v>1521</v>
      </c>
      <c r="D8" s="363">
        <v>1877</v>
      </c>
      <c r="E8" s="364">
        <v>429</v>
      </c>
      <c r="F8" s="364">
        <v>367</v>
      </c>
      <c r="G8" s="81">
        <f t="shared" si="0"/>
        <v>-0.189664358018114</v>
      </c>
      <c r="H8" s="36">
        <f t="shared" si="1"/>
        <v>-356</v>
      </c>
      <c r="I8" s="81">
        <f>E8/F8-1</f>
        <v>0.16893732970027253</v>
      </c>
      <c r="J8" s="36">
        <f>E8-F8</f>
        <v>62</v>
      </c>
      <c r="L8" s="36"/>
      <c r="M8" s="36"/>
      <c r="N8" s="245"/>
      <c r="O8" s="16"/>
      <c r="P8" s="158"/>
    </row>
    <row r="9" spans="2:15" ht="12.75">
      <c r="B9" s="80" t="s">
        <v>156</v>
      </c>
      <c r="C9" s="363">
        <v>74</v>
      </c>
      <c r="D9" s="363">
        <v>75</v>
      </c>
      <c r="E9" s="364">
        <v>20</v>
      </c>
      <c r="F9" s="364">
        <v>20</v>
      </c>
      <c r="G9" s="81">
        <f t="shared" si="0"/>
        <v>-0.013333333333333308</v>
      </c>
      <c r="H9" s="36">
        <f t="shared" si="1"/>
        <v>-1</v>
      </c>
      <c r="I9" s="81">
        <f aca="true" t="shared" si="2" ref="I9:I17">E9/F9-1</f>
        <v>0</v>
      </c>
      <c r="J9" s="36">
        <f aca="true" t="shared" si="3" ref="J9:J17">E9-F9</f>
        <v>0</v>
      </c>
      <c r="L9" s="36"/>
      <c r="M9" s="36"/>
      <c r="N9" s="245"/>
      <c r="O9" s="16"/>
    </row>
    <row r="10" spans="2:15" ht="12.75">
      <c r="B10" s="80" t="s">
        <v>155</v>
      </c>
      <c r="C10" s="363">
        <v>86</v>
      </c>
      <c r="D10" s="363">
        <v>68</v>
      </c>
      <c r="E10" s="364">
        <v>25</v>
      </c>
      <c r="F10" s="364">
        <v>4</v>
      </c>
      <c r="G10" s="81">
        <f t="shared" si="0"/>
        <v>0.2647058823529411</v>
      </c>
      <c r="H10" s="36">
        <f t="shared" si="1"/>
        <v>18</v>
      </c>
      <c r="I10" s="81">
        <f>E10/F10-1</f>
        <v>5.25</v>
      </c>
      <c r="J10" s="36">
        <f>E10-F10</f>
        <v>21</v>
      </c>
      <c r="L10" s="36"/>
      <c r="M10" s="36"/>
      <c r="N10" s="245"/>
      <c r="O10" s="16"/>
    </row>
    <row r="11" spans="2:15" ht="12.75">
      <c r="B11" s="80" t="s">
        <v>157</v>
      </c>
      <c r="C11" s="363">
        <v>1852</v>
      </c>
      <c r="D11" s="363">
        <v>1571</v>
      </c>
      <c r="E11" s="364">
        <v>576</v>
      </c>
      <c r="F11" s="364">
        <v>476</v>
      </c>
      <c r="G11" s="81">
        <f>C11/D11-1</f>
        <v>0.17886696371737743</v>
      </c>
      <c r="H11" s="36">
        <f>C11-D11</f>
        <v>281</v>
      </c>
      <c r="I11" s="81">
        <f t="shared" si="2"/>
        <v>0.2100840336134453</v>
      </c>
      <c r="J11" s="36">
        <f t="shared" si="3"/>
        <v>100</v>
      </c>
      <c r="L11" s="36"/>
      <c r="M11" s="36"/>
      <c r="N11" s="245"/>
      <c r="O11" s="16"/>
    </row>
    <row r="12" spans="2:15" ht="12.75">
      <c r="B12" s="80" t="s">
        <v>158</v>
      </c>
      <c r="C12" s="363">
        <v>1264</v>
      </c>
      <c r="D12" s="363">
        <v>1127</v>
      </c>
      <c r="E12" s="364">
        <v>460</v>
      </c>
      <c r="F12" s="364">
        <v>389</v>
      </c>
      <c r="G12" s="81">
        <f>C12/D12-1</f>
        <v>0.12156166814551916</v>
      </c>
      <c r="H12" s="36">
        <f>C12-D12</f>
        <v>137</v>
      </c>
      <c r="I12" s="81">
        <f t="shared" si="2"/>
        <v>0.18251928020565544</v>
      </c>
      <c r="J12" s="36">
        <f t="shared" si="3"/>
        <v>71</v>
      </c>
      <c r="L12" s="36"/>
      <c r="M12" s="36"/>
      <c r="N12" s="245"/>
      <c r="O12" s="16"/>
    </row>
    <row r="13" spans="2:15" ht="12.75">
      <c r="B13" s="80" t="s">
        <v>159</v>
      </c>
      <c r="C13" s="363">
        <v>217</v>
      </c>
      <c r="D13" s="363">
        <v>115</v>
      </c>
      <c r="E13" s="364">
        <v>88</v>
      </c>
      <c r="F13" s="364">
        <v>38</v>
      </c>
      <c r="G13" s="81">
        <f>C13/D13-1</f>
        <v>0.8869565217391304</v>
      </c>
      <c r="H13" s="36">
        <f>C13-D13</f>
        <v>102</v>
      </c>
      <c r="I13" s="81">
        <f t="shared" si="2"/>
        <v>1.3157894736842106</v>
      </c>
      <c r="J13" s="36">
        <f t="shared" si="3"/>
        <v>50</v>
      </c>
      <c r="L13" s="36"/>
      <c r="M13" s="36"/>
      <c r="N13" s="245"/>
      <c r="O13" s="16"/>
    </row>
    <row r="14" spans="2:15" ht="12.75">
      <c r="B14" s="80" t="s">
        <v>160</v>
      </c>
      <c r="C14" s="363">
        <v>212</v>
      </c>
      <c r="D14" s="363">
        <v>267</v>
      </c>
      <c r="E14" s="364">
        <v>63</v>
      </c>
      <c r="F14" s="364">
        <v>81</v>
      </c>
      <c r="G14" s="81">
        <f>C14/D14-1</f>
        <v>-0.20599250936329583</v>
      </c>
      <c r="H14" s="36">
        <f>C14-D14</f>
        <v>-55</v>
      </c>
      <c r="I14" s="81">
        <f t="shared" si="2"/>
        <v>-0.2222222222222222</v>
      </c>
      <c r="J14" s="36">
        <f t="shared" si="3"/>
        <v>-18</v>
      </c>
      <c r="K14" s="15"/>
      <c r="L14" s="36"/>
      <c r="M14" s="36"/>
      <c r="N14" s="245"/>
      <c r="O14" s="16"/>
    </row>
    <row r="15" spans="2:15" ht="12.75">
      <c r="B15" s="80" t="s">
        <v>161</v>
      </c>
      <c r="C15" s="363">
        <v>90</v>
      </c>
      <c r="D15" s="363">
        <v>129</v>
      </c>
      <c r="E15" s="364">
        <v>24</v>
      </c>
      <c r="F15" s="364">
        <v>20</v>
      </c>
      <c r="G15" s="81">
        <f>C15/D15-1</f>
        <v>-0.3023255813953488</v>
      </c>
      <c r="H15" s="36">
        <f>C15-D15</f>
        <v>-39</v>
      </c>
      <c r="I15" s="81">
        <f t="shared" si="2"/>
        <v>0.19999999999999996</v>
      </c>
      <c r="J15" s="36">
        <f t="shared" si="3"/>
        <v>4</v>
      </c>
      <c r="K15" s="15"/>
      <c r="L15" s="36"/>
      <c r="M15" s="36"/>
      <c r="N15" s="245"/>
      <c r="O15" s="16"/>
    </row>
    <row r="16" spans="2:15" ht="12.75">
      <c r="B16" s="80" t="s">
        <v>229</v>
      </c>
      <c r="C16" s="363">
        <v>762</v>
      </c>
      <c r="D16" s="363">
        <v>363</v>
      </c>
      <c r="E16" s="364">
        <v>234</v>
      </c>
      <c r="F16" s="364">
        <v>157</v>
      </c>
      <c r="G16" s="81"/>
      <c r="H16" s="36"/>
      <c r="I16" s="81"/>
      <c r="J16" s="36"/>
      <c r="K16" s="15"/>
      <c r="L16" s="36"/>
      <c r="M16" s="36"/>
      <c r="N16" s="245"/>
      <c r="O16" s="16"/>
    </row>
    <row r="17" spans="2:15" ht="12.75">
      <c r="B17" s="80" t="s">
        <v>162</v>
      </c>
      <c r="C17" s="363">
        <v>130</v>
      </c>
      <c r="D17" s="363">
        <v>120</v>
      </c>
      <c r="E17" s="364">
        <v>49</v>
      </c>
      <c r="F17" s="364">
        <v>42</v>
      </c>
      <c r="G17" s="81">
        <f>C17/D17-1</f>
        <v>0.08333333333333326</v>
      </c>
      <c r="H17" s="36">
        <f>C17-D17</f>
        <v>10</v>
      </c>
      <c r="I17" s="81">
        <f t="shared" si="2"/>
        <v>0.16666666666666674</v>
      </c>
      <c r="J17" s="36">
        <f t="shared" si="3"/>
        <v>7</v>
      </c>
      <c r="K17" s="15"/>
      <c r="L17" s="36"/>
      <c r="M17" s="36"/>
      <c r="N17" s="245"/>
      <c r="O17" s="16"/>
    </row>
    <row r="18" spans="2:16" ht="12.75">
      <c r="B18" s="80" t="s">
        <v>163</v>
      </c>
      <c r="C18" s="363">
        <v>643</v>
      </c>
      <c r="D18" s="363">
        <v>581</v>
      </c>
      <c r="E18" s="364">
        <v>281</v>
      </c>
      <c r="F18" s="364">
        <v>173</v>
      </c>
      <c r="G18" s="81">
        <f>C18/D18-1</f>
        <v>0.10671256454388978</v>
      </c>
      <c r="H18" s="36">
        <f>C18-D18</f>
        <v>62</v>
      </c>
      <c r="I18" s="81">
        <f>E18/F18-1</f>
        <v>0.6242774566473988</v>
      </c>
      <c r="J18" s="36">
        <f>E18-F18</f>
        <v>108</v>
      </c>
      <c r="L18" s="36"/>
      <c r="M18" s="36"/>
      <c r="N18" s="245"/>
      <c r="O18" s="16"/>
      <c r="P18" s="158"/>
    </row>
    <row r="19" spans="2:15" ht="13.5" thickBot="1">
      <c r="B19" s="82" t="s">
        <v>131</v>
      </c>
      <c r="C19" s="365">
        <v>33196</v>
      </c>
      <c r="D19" s="365">
        <v>36464</v>
      </c>
      <c r="E19" s="366">
        <v>10146</v>
      </c>
      <c r="F19" s="366">
        <v>9769</v>
      </c>
      <c r="G19" s="83">
        <f>C19/D19-1</f>
        <v>-0.089622641509434</v>
      </c>
      <c r="H19" s="47">
        <f>C19-D19</f>
        <v>-3268</v>
      </c>
      <c r="I19" s="83">
        <f>E19/F19-1</f>
        <v>0.03859146279045955</v>
      </c>
      <c r="J19" s="47">
        <f>E19-F19</f>
        <v>377</v>
      </c>
      <c r="L19" s="43"/>
      <c r="M19" s="43"/>
      <c r="N19" s="245"/>
      <c r="O19" s="16"/>
    </row>
    <row r="20" spans="2:15" ht="13.5" thickTop="1">
      <c r="B20" s="80"/>
      <c r="C20" s="80"/>
      <c r="D20" s="80"/>
      <c r="E20" s="84"/>
      <c r="F20" s="84"/>
      <c r="H20" s="175"/>
      <c r="J20" s="175"/>
      <c r="L20" s="284"/>
      <c r="M20" s="284"/>
      <c r="N20" s="245"/>
      <c r="O20" s="16"/>
    </row>
    <row r="21" spans="2:15" ht="21">
      <c r="B21" s="240" t="s">
        <v>225</v>
      </c>
      <c r="C21" s="240"/>
      <c r="D21" s="240"/>
      <c r="E21" s="311" t="s">
        <v>62</v>
      </c>
      <c r="F21" s="311"/>
      <c r="H21" s="175"/>
      <c r="J21" s="175"/>
      <c r="L21" s="441"/>
      <c r="M21" s="441"/>
      <c r="N21" s="245"/>
      <c r="O21" s="16"/>
    </row>
    <row r="22" spans="2:15" ht="12.75">
      <c r="B22" s="35"/>
      <c r="C22" s="35"/>
      <c r="D22" s="35"/>
      <c r="E22" s="35"/>
      <c r="F22" s="35"/>
      <c r="H22" s="175"/>
      <c r="J22" s="175"/>
      <c r="L22" s="42"/>
      <c r="M22" s="42"/>
      <c r="N22" s="245"/>
      <c r="O22" s="16"/>
    </row>
    <row r="23" spans="2:15" ht="38.25">
      <c r="B23" s="79" t="s">
        <v>43</v>
      </c>
      <c r="C23" s="26">
        <v>2016</v>
      </c>
      <c r="D23" s="26" t="s">
        <v>275</v>
      </c>
      <c r="E23" s="26" t="s">
        <v>273</v>
      </c>
      <c r="F23" s="26" t="s">
        <v>274</v>
      </c>
      <c r="G23" s="203" t="s">
        <v>277</v>
      </c>
      <c r="H23" s="204" t="s">
        <v>277</v>
      </c>
      <c r="I23" s="203" t="s">
        <v>278</v>
      </c>
      <c r="J23" s="204" t="s">
        <v>278</v>
      </c>
      <c r="K23" s="21"/>
      <c r="L23" s="283"/>
      <c r="M23" s="283"/>
      <c r="N23" s="245"/>
      <c r="O23" s="16"/>
    </row>
    <row r="24" spans="2:14" ht="12.75">
      <c r="B24" s="85"/>
      <c r="C24" s="85"/>
      <c r="D24" s="85"/>
      <c r="E24" s="36"/>
      <c r="F24" s="36"/>
      <c r="G24" s="20"/>
      <c r="H24" s="214"/>
      <c r="I24" s="20"/>
      <c r="J24" s="214"/>
      <c r="L24" s="36"/>
      <c r="M24" s="36"/>
      <c r="N24" s="175"/>
    </row>
    <row r="25" spans="2:14" ht="12.75">
      <c r="B25" s="86" t="s">
        <v>164</v>
      </c>
      <c r="C25" s="367">
        <v>-18320</v>
      </c>
      <c r="D25" s="367">
        <v>-22005</v>
      </c>
      <c r="E25" s="345">
        <v>-5447</v>
      </c>
      <c r="F25" s="345">
        <v>-6090</v>
      </c>
      <c r="G25" s="81">
        <f>C25/D25-1</f>
        <v>-0.1674619404680754</v>
      </c>
      <c r="H25" s="36">
        <f>C25-D25</f>
        <v>3685</v>
      </c>
      <c r="I25" s="81">
        <f>E25/F25-1</f>
        <v>-0.10558292282430215</v>
      </c>
      <c r="J25" s="36">
        <f>E25-F25</f>
        <v>643</v>
      </c>
      <c r="K25" s="16"/>
      <c r="L25" s="36"/>
      <c r="M25" s="36"/>
      <c r="N25" s="175"/>
    </row>
    <row r="26" spans="2:14" ht="12.75">
      <c r="B26" s="86" t="s">
        <v>165</v>
      </c>
      <c r="C26" s="367">
        <v>-715</v>
      </c>
      <c r="D26" s="367">
        <v>-695</v>
      </c>
      <c r="E26" s="345">
        <v>-259</v>
      </c>
      <c r="F26" s="345">
        <v>-226</v>
      </c>
      <c r="G26" s="81">
        <f>C26/D26-1</f>
        <v>0.02877697841726623</v>
      </c>
      <c r="H26" s="36">
        <f>C26-D26</f>
        <v>-20</v>
      </c>
      <c r="I26" s="81">
        <f>E26/F26-1</f>
        <v>0.14601769911504414</v>
      </c>
      <c r="J26" s="36">
        <f>E26-F26</f>
        <v>-33</v>
      </c>
      <c r="K26" s="16"/>
      <c r="L26" s="36"/>
      <c r="M26" s="36"/>
      <c r="N26" s="175"/>
    </row>
    <row r="27" spans="2:14" ht="12.75">
      <c r="B27" s="86" t="s">
        <v>166</v>
      </c>
      <c r="C27" s="367">
        <v>-1190</v>
      </c>
      <c r="D27" s="367">
        <v>-917</v>
      </c>
      <c r="E27" s="345">
        <v>-347</v>
      </c>
      <c r="F27" s="345">
        <v>-247</v>
      </c>
      <c r="G27" s="81">
        <f>C27/D27-1</f>
        <v>0.2977099236641221</v>
      </c>
      <c r="H27" s="36">
        <f>C27-D27</f>
        <v>-273</v>
      </c>
      <c r="I27" s="81">
        <f>E27/F27-1</f>
        <v>0.40485829959514175</v>
      </c>
      <c r="J27" s="36">
        <f>E27-F27</f>
        <v>-100</v>
      </c>
      <c r="K27" s="16"/>
      <c r="L27" s="36"/>
      <c r="M27" s="36"/>
      <c r="N27" s="175"/>
    </row>
    <row r="28" spans="2:14" ht="12.75">
      <c r="B28" s="86" t="s">
        <v>167</v>
      </c>
      <c r="C28" s="367">
        <v>-522</v>
      </c>
      <c r="D28" s="367">
        <v>-599</v>
      </c>
      <c r="E28" s="345">
        <v>-157</v>
      </c>
      <c r="F28" s="345">
        <v>-159</v>
      </c>
      <c r="G28" s="81">
        <f>C28/D28-1</f>
        <v>-0.12854757929883143</v>
      </c>
      <c r="H28" s="36">
        <f>C28-D28</f>
        <v>77</v>
      </c>
      <c r="I28" s="81">
        <f>E28/F28-1</f>
        <v>-0.012578616352201255</v>
      </c>
      <c r="J28" s="36">
        <f>E28-F28</f>
        <v>2</v>
      </c>
      <c r="K28" s="16"/>
      <c r="L28" s="36"/>
      <c r="M28" s="36"/>
      <c r="N28" s="175"/>
    </row>
    <row r="29" spans="2:16" ht="13.5" thickBot="1">
      <c r="B29" s="82" t="s">
        <v>131</v>
      </c>
      <c r="C29" s="368">
        <v>-20747</v>
      </c>
      <c r="D29" s="368">
        <v>-24216</v>
      </c>
      <c r="E29" s="349">
        <v>-6210</v>
      </c>
      <c r="F29" s="349">
        <v>-6722</v>
      </c>
      <c r="G29" s="83">
        <f>C29/D29-1</f>
        <v>-0.14325239511067067</v>
      </c>
      <c r="H29" s="47">
        <f>C29-D29</f>
        <v>3469</v>
      </c>
      <c r="I29" s="83">
        <f>E29/F29-1</f>
        <v>-0.07616780720023797</v>
      </c>
      <c r="J29" s="47">
        <f>E29-F29</f>
        <v>512</v>
      </c>
      <c r="K29" s="16"/>
      <c r="L29" s="43"/>
      <c r="M29" s="43"/>
      <c r="N29" s="175"/>
      <c r="O29" s="158"/>
      <c r="P29" s="158"/>
    </row>
    <row r="30" spans="2:14" ht="13.5" thickTop="1">
      <c r="B30" s="85"/>
      <c r="C30" s="85"/>
      <c r="D30" s="85"/>
      <c r="E30" s="43"/>
      <c r="F30" s="43"/>
      <c r="H30" s="175"/>
      <c r="J30" s="175"/>
      <c r="L30" s="43"/>
      <c r="M30" s="43"/>
      <c r="N30" s="175"/>
    </row>
    <row r="31" spans="2:14" ht="38.25">
      <c r="B31" s="79" t="s">
        <v>46</v>
      </c>
      <c r="C31" s="26">
        <v>2016</v>
      </c>
      <c r="D31" s="26" t="s">
        <v>275</v>
      </c>
      <c r="E31" s="26" t="s">
        <v>273</v>
      </c>
      <c r="F31" s="26" t="s">
        <v>274</v>
      </c>
      <c r="G31" s="203" t="s">
        <v>277</v>
      </c>
      <c r="H31" s="204" t="s">
        <v>277</v>
      </c>
      <c r="I31" s="203" t="s">
        <v>278</v>
      </c>
      <c r="J31" s="204" t="s">
        <v>278</v>
      </c>
      <c r="K31" s="21"/>
      <c r="L31" s="283"/>
      <c r="M31" s="283"/>
      <c r="N31" s="175"/>
    </row>
    <row r="32" spans="2:14" ht="12.75">
      <c r="B32" s="85"/>
      <c r="C32" s="85"/>
      <c r="D32" s="85"/>
      <c r="E32" s="87"/>
      <c r="F32" s="87"/>
      <c r="G32" s="20"/>
      <c r="H32" s="214"/>
      <c r="I32" s="20"/>
      <c r="J32" s="214"/>
      <c r="L32" s="87"/>
      <c r="M32" s="87"/>
      <c r="N32" s="175"/>
    </row>
    <row r="33" spans="2:14" ht="12.75">
      <c r="B33" s="86" t="s">
        <v>168</v>
      </c>
      <c r="C33" s="367">
        <v>-1106</v>
      </c>
      <c r="D33" s="367">
        <v>-1156</v>
      </c>
      <c r="E33" s="345">
        <v>-332</v>
      </c>
      <c r="F33" s="345">
        <v>-361</v>
      </c>
      <c r="G33" s="81">
        <f>C33/D33-1</f>
        <v>-0.04325259515570934</v>
      </c>
      <c r="H33" s="36">
        <f>C33-D33</f>
        <v>50</v>
      </c>
      <c r="I33" s="81">
        <f>E33/F33-1</f>
        <v>-0.08033240997229918</v>
      </c>
      <c r="J33" s="36">
        <f>E33-F33</f>
        <v>29</v>
      </c>
      <c r="K33" s="16"/>
      <c r="L33" s="36"/>
      <c r="M33" s="36"/>
      <c r="N33" s="175"/>
    </row>
    <row r="34" spans="2:16" ht="12.75">
      <c r="B34" s="86" t="s">
        <v>169</v>
      </c>
      <c r="C34" s="367">
        <v>-319</v>
      </c>
      <c r="D34" s="367">
        <v>-283</v>
      </c>
      <c r="E34" s="345">
        <v>-237</v>
      </c>
      <c r="F34" s="345">
        <v>-81</v>
      </c>
      <c r="G34" s="81">
        <f>C34/D34-1</f>
        <v>0.12720848056537104</v>
      </c>
      <c r="H34" s="36">
        <f>C34-D34</f>
        <v>-36</v>
      </c>
      <c r="I34" s="81">
        <f>E34/F34-1</f>
        <v>1.925925925925926</v>
      </c>
      <c r="J34" s="36">
        <f>E34-F34</f>
        <v>-156</v>
      </c>
      <c r="K34" s="16"/>
      <c r="L34" s="36"/>
      <c r="M34" s="36"/>
      <c r="N34" s="245"/>
      <c r="O34" s="16"/>
      <c r="P34" s="16"/>
    </row>
    <row r="35" spans="2:16" ht="12.75">
      <c r="B35" s="86" t="s">
        <v>170</v>
      </c>
      <c r="C35" s="367">
        <v>-1412</v>
      </c>
      <c r="D35" s="367">
        <v>-1235</v>
      </c>
      <c r="E35" s="345">
        <v>-488</v>
      </c>
      <c r="F35" s="345">
        <v>-371</v>
      </c>
      <c r="G35" s="81">
        <f>C35/D35-1</f>
        <v>0.14331983805668025</v>
      </c>
      <c r="H35" s="36">
        <f>C35-D35</f>
        <v>-177</v>
      </c>
      <c r="I35" s="81">
        <f>E35/F35-1</f>
        <v>0.3153638814016173</v>
      </c>
      <c r="J35" s="36">
        <f>E35-F35</f>
        <v>-117</v>
      </c>
      <c r="K35" s="16"/>
      <c r="L35" s="36"/>
      <c r="M35" s="36"/>
      <c r="N35" s="245"/>
      <c r="O35" s="16"/>
      <c r="P35" s="16"/>
    </row>
    <row r="36" spans="2:16" ht="13.5" thickBot="1">
      <c r="B36" s="82" t="s">
        <v>131</v>
      </c>
      <c r="C36" s="368">
        <v>-2837</v>
      </c>
      <c r="D36" s="368">
        <v>-2674</v>
      </c>
      <c r="E36" s="349">
        <v>-1057</v>
      </c>
      <c r="F36" s="349">
        <v>-813</v>
      </c>
      <c r="G36" s="83">
        <f>C36/D36-1</f>
        <v>0.06095736724008982</v>
      </c>
      <c r="H36" s="47">
        <f>C36-D36</f>
        <v>-163</v>
      </c>
      <c r="I36" s="83">
        <f>E36/F36-1</f>
        <v>0.30012300123001223</v>
      </c>
      <c r="J36" s="47">
        <f>E36-F36</f>
        <v>-244</v>
      </c>
      <c r="K36" s="16"/>
      <c r="L36" s="43"/>
      <c r="M36" s="43"/>
      <c r="N36" s="245"/>
      <c r="O36" s="16"/>
      <c r="P36" s="16"/>
    </row>
    <row r="37" spans="2:16" ht="13.5" thickTop="1">
      <c r="B37" s="15"/>
      <c r="C37" s="15"/>
      <c r="D37" s="15"/>
      <c r="E37" s="15"/>
      <c r="F37" s="15"/>
      <c r="L37" s="175"/>
      <c r="M37" s="175"/>
      <c r="N37" s="245"/>
      <c r="O37" s="16"/>
      <c r="P37" s="16"/>
    </row>
    <row r="38" spans="12:16" ht="12.75">
      <c r="L38" s="175"/>
      <c r="M38" s="175"/>
      <c r="N38" s="245"/>
      <c r="O38" s="16"/>
      <c r="P38" s="16"/>
    </row>
    <row r="39" spans="12:16" ht="12.75">
      <c r="L39" s="175"/>
      <c r="M39" s="175"/>
      <c r="N39" s="245"/>
      <c r="O39" s="16"/>
      <c r="P39" s="16"/>
    </row>
    <row r="40" spans="12:16" ht="12.75">
      <c r="L40" s="175"/>
      <c r="M40" s="175"/>
      <c r="N40" s="245"/>
      <c r="O40" s="16"/>
      <c r="P40" s="16"/>
    </row>
    <row r="41" spans="12:16" ht="12.75">
      <c r="L41" s="175"/>
      <c r="M41" s="175"/>
      <c r="N41" s="245"/>
      <c r="O41" s="16"/>
      <c r="P41" s="16"/>
    </row>
    <row r="42" spans="12:16" ht="12.75">
      <c r="L42" s="175"/>
      <c r="M42" s="175"/>
      <c r="N42" s="245"/>
      <c r="O42" s="16"/>
      <c r="P42" s="16"/>
    </row>
    <row r="43" spans="12:16" ht="12.75">
      <c r="L43" s="175"/>
      <c r="M43" s="175"/>
      <c r="N43" s="245"/>
      <c r="O43" s="16"/>
      <c r="P43" s="16"/>
    </row>
    <row r="44" spans="12:16" ht="12.75">
      <c r="L44" s="175"/>
      <c r="M44" s="175"/>
      <c r="N44" s="245"/>
      <c r="O44" s="16"/>
      <c r="P44" s="16"/>
    </row>
    <row r="45" spans="12:16" ht="12.75">
      <c r="L45" s="175"/>
      <c r="M45" s="175"/>
      <c r="N45" s="245"/>
      <c r="O45" s="16"/>
      <c r="P45" s="16"/>
    </row>
    <row r="46" spans="12:16" ht="12.75">
      <c r="L46" s="175"/>
      <c r="M46" s="175"/>
      <c r="N46" s="175"/>
      <c r="O46" s="16"/>
      <c r="P46" s="16"/>
    </row>
    <row r="47" spans="12:14" ht="12.75">
      <c r="L47" s="175"/>
      <c r="M47" s="175"/>
      <c r="N47" s="175"/>
    </row>
  </sheetData>
  <sheetProtection/>
  <mergeCells count="1">
    <mergeCell ref="L21: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ignoredErrors>
    <ignoredError sqref="G5:G19 G25:G28 G29 G33:G36" evalError="1"/>
    <ignoredError sqref="H5:H19 H29 H33:H36" formula="1"/>
    <ignoredError sqref="H25:H28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48"/>
  <sheetViews>
    <sheetView view="pageBreakPreview" zoomScale="80" zoomScaleNormal="90" zoomScaleSheetLayoutView="80" zoomScalePageLayoutView="80" workbookViewId="0" topLeftCell="A1">
      <selection activeCell="B2" sqref="B2"/>
    </sheetView>
  </sheetViews>
  <sheetFormatPr defaultColWidth="0" defaultRowHeight="0" customHeight="1" zeroHeight="1"/>
  <cols>
    <col min="1" max="1" width="3.57421875" style="59" customWidth="1"/>
    <col min="2" max="2" width="59.28125" style="59" bestFit="1" customWidth="1"/>
    <col min="3" max="5" width="16.57421875" style="59" customWidth="1"/>
    <col min="6" max="6" width="17.7109375" style="59" customWidth="1"/>
    <col min="7" max="7" width="19.421875" style="59" customWidth="1"/>
    <col min="8" max="14" width="18.421875" style="59" customWidth="1"/>
    <col min="15" max="16" width="18.28125" style="59" customWidth="1"/>
    <col min="17" max="19" width="16.8515625" style="59" customWidth="1"/>
    <col min="20" max="20" width="15.57421875" style="59" customWidth="1"/>
    <col min="21" max="21" width="12.7109375" style="59" customWidth="1"/>
    <col min="22" max="22" width="12.28125" style="59" customWidth="1"/>
    <col min="23" max="23" width="13.140625" style="59" customWidth="1"/>
    <col min="24" max="34" width="11.00390625" style="59" customWidth="1"/>
    <col min="35" max="35" width="1.8515625" style="59" hidden="1" customWidth="1"/>
    <col min="36" max="16384" width="0" style="59" hidden="1" customWidth="1"/>
  </cols>
  <sheetData>
    <row r="1" spans="2:22" s="58" customFormat="1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2:22" ht="21">
      <c r="B2" s="238" t="s">
        <v>171</v>
      </c>
      <c r="C2" s="238"/>
      <c r="D2" s="238"/>
      <c r="E2" s="238"/>
      <c r="F2" s="238"/>
      <c r="G2" s="238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s="58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34" ht="12.75">
      <c r="B4" s="60"/>
      <c r="C4" s="60" t="s">
        <v>283</v>
      </c>
      <c r="D4" s="60" t="s">
        <v>271</v>
      </c>
      <c r="E4" s="60" t="s">
        <v>265</v>
      </c>
      <c r="F4" s="60" t="s">
        <v>262</v>
      </c>
      <c r="G4" s="60" t="s">
        <v>249</v>
      </c>
      <c r="H4" s="60" t="s">
        <v>227</v>
      </c>
      <c r="I4" s="60" t="s">
        <v>218</v>
      </c>
      <c r="J4" s="60" t="s">
        <v>216</v>
      </c>
      <c r="K4" s="60" t="s">
        <v>219</v>
      </c>
      <c r="L4" s="60" t="s">
        <v>220</v>
      </c>
      <c r="M4" s="60" t="s">
        <v>35</v>
      </c>
      <c r="N4" s="60" t="s">
        <v>33</v>
      </c>
      <c r="O4" s="60" t="s">
        <v>32</v>
      </c>
      <c r="P4" s="60" t="s">
        <v>29</v>
      </c>
      <c r="Q4" s="60" t="s">
        <v>27</v>
      </c>
      <c r="R4" s="60" t="s">
        <v>26</v>
      </c>
      <c r="S4" s="60" t="s">
        <v>18</v>
      </c>
      <c r="T4" s="60" t="s">
        <v>15</v>
      </c>
      <c r="U4" s="60" t="s">
        <v>14</v>
      </c>
      <c r="V4" s="60" t="s">
        <v>13</v>
      </c>
      <c r="W4" s="60" t="s">
        <v>12</v>
      </c>
      <c r="X4" s="60" t="s">
        <v>11</v>
      </c>
      <c r="Y4" s="60" t="s">
        <v>10</v>
      </c>
      <c r="Z4" s="60" t="s">
        <v>9</v>
      </c>
      <c r="AA4" s="60" t="s">
        <v>8</v>
      </c>
      <c r="AB4" s="60" t="s">
        <v>7</v>
      </c>
      <c r="AC4" s="60" t="s">
        <v>6</v>
      </c>
      <c r="AD4" s="60" t="s">
        <v>5</v>
      </c>
      <c r="AE4" s="60" t="s">
        <v>4</v>
      </c>
      <c r="AF4" s="60" t="s">
        <v>3</v>
      </c>
      <c r="AG4" s="60" t="s">
        <v>2</v>
      </c>
      <c r="AH4" s="60" t="s">
        <v>1</v>
      </c>
    </row>
    <row r="5" ht="12.75">
      <c r="S5" s="58"/>
    </row>
    <row r="6" spans="2:34" ht="12.75">
      <c r="B6" s="61" t="s">
        <v>172</v>
      </c>
      <c r="C6" s="361">
        <v>31</v>
      </c>
      <c r="D6" s="61">
        <v>-158</v>
      </c>
      <c r="E6" s="61">
        <v>-89</v>
      </c>
      <c r="F6" s="61">
        <v>-261</v>
      </c>
      <c r="G6" s="61">
        <v>-810</v>
      </c>
      <c r="H6" s="191">
        <v>-400</v>
      </c>
      <c r="I6" s="191">
        <v>67</v>
      </c>
      <c r="J6" s="191">
        <v>36</v>
      </c>
      <c r="K6" s="191">
        <v>-783</v>
      </c>
      <c r="L6" s="191">
        <v>-527</v>
      </c>
      <c r="M6" s="191">
        <v>-520</v>
      </c>
      <c r="N6" s="61">
        <v>-354</v>
      </c>
      <c r="O6" s="61">
        <v>-209</v>
      </c>
      <c r="P6" s="61">
        <v>-150</v>
      </c>
      <c r="Q6" s="61">
        <v>18</v>
      </c>
      <c r="R6" s="61">
        <v>27</v>
      </c>
      <c r="S6" s="62">
        <v>-445</v>
      </c>
      <c r="T6" s="61">
        <v>-292</v>
      </c>
      <c r="U6" s="61">
        <v>-172</v>
      </c>
      <c r="V6" s="61">
        <v>-241</v>
      </c>
      <c r="W6" s="61">
        <v>525</v>
      </c>
      <c r="X6" s="61">
        <v>459</v>
      </c>
      <c r="Y6" s="61">
        <v>191</v>
      </c>
      <c r="Z6" s="63">
        <f aca="true" t="shared" si="0" ref="Z6:AH6">Z7+Z9</f>
        <v>256</v>
      </c>
      <c r="AA6" s="63">
        <f t="shared" si="0"/>
        <v>-29</v>
      </c>
      <c r="AB6" s="63">
        <f t="shared" si="0"/>
        <v>-33</v>
      </c>
      <c r="AC6" s="63">
        <f t="shared" si="0"/>
        <v>113</v>
      </c>
      <c r="AD6" s="63">
        <f t="shared" si="0"/>
        <v>-29</v>
      </c>
      <c r="AE6" s="63">
        <f t="shared" si="0"/>
        <v>-4</v>
      </c>
      <c r="AF6" s="63">
        <f t="shared" si="0"/>
        <v>12</v>
      </c>
      <c r="AG6" s="63">
        <f t="shared" si="0"/>
        <v>43</v>
      </c>
      <c r="AH6" s="61">
        <f t="shared" si="0"/>
        <v>77</v>
      </c>
    </row>
    <row r="7" spans="2:34" ht="12.75">
      <c r="B7" s="64" t="s">
        <v>173</v>
      </c>
      <c r="C7" s="64">
        <v>-733</v>
      </c>
      <c r="D7" s="64">
        <v>-595</v>
      </c>
      <c r="E7" s="64">
        <v>-455</v>
      </c>
      <c r="F7" s="64">
        <v>-250</v>
      </c>
      <c r="G7" s="64">
        <v>-344</v>
      </c>
      <c r="H7" s="192">
        <v>-198</v>
      </c>
      <c r="I7" s="192">
        <v>-84</v>
      </c>
      <c r="J7" s="192">
        <v>-17</v>
      </c>
      <c r="K7" s="192">
        <v>-500</v>
      </c>
      <c r="L7" s="192">
        <v>-415</v>
      </c>
      <c r="M7" s="192">
        <v>-184</v>
      </c>
      <c r="N7" s="64">
        <v>-53</v>
      </c>
      <c r="O7" s="64">
        <v>-161</v>
      </c>
      <c r="P7" s="64">
        <v>-92</v>
      </c>
      <c r="Q7" s="64">
        <f>-26-35</f>
        <v>-61</v>
      </c>
      <c r="R7" s="64">
        <v>-64</v>
      </c>
      <c r="S7" s="65">
        <v>-125</v>
      </c>
      <c r="T7" s="64">
        <v>-15</v>
      </c>
      <c r="U7" s="64">
        <v>22</v>
      </c>
      <c r="V7" s="64">
        <v>36</v>
      </c>
      <c r="W7" s="64">
        <v>416</v>
      </c>
      <c r="X7" s="64">
        <v>120</v>
      </c>
      <c r="Y7" s="64">
        <v>-12</v>
      </c>
      <c r="Z7" s="64">
        <v>-20</v>
      </c>
      <c r="AA7" s="64">
        <v>-26</v>
      </c>
      <c r="AB7" s="64">
        <v>32</v>
      </c>
      <c r="AC7" s="64">
        <f>-31+72</f>
        <v>41</v>
      </c>
      <c r="AD7" s="64">
        <v>-6</v>
      </c>
      <c r="AE7" s="64">
        <v>49</v>
      </c>
      <c r="AF7" s="66">
        <v>49</v>
      </c>
      <c r="AG7" s="66">
        <v>58</v>
      </c>
      <c r="AH7" s="64">
        <v>216</v>
      </c>
    </row>
    <row r="8" spans="2:34" ht="12.75">
      <c r="B8" s="64" t="s">
        <v>174</v>
      </c>
      <c r="C8" s="64">
        <v>-696</v>
      </c>
      <c r="D8" s="64">
        <v>-584</v>
      </c>
      <c r="E8" s="64">
        <v>-450</v>
      </c>
      <c r="F8" s="64">
        <v>-248</v>
      </c>
      <c r="G8" s="64">
        <v>-274</v>
      </c>
      <c r="H8" s="192">
        <v>-143</v>
      </c>
      <c r="I8" s="192">
        <v>-55</v>
      </c>
      <c r="J8" s="192">
        <v>-11</v>
      </c>
      <c r="K8" s="192">
        <v>-315</v>
      </c>
      <c r="L8" s="192">
        <v>-270</v>
      </c>
      <c r="M8" s="192">
        <v>-84</v>
      </c>
      <c r="N8" s="64">
        <v>2</v>
      </c>
      <c r="O8" s="64">
        <v>-53</v>
      </c>
      <c r="P8" s="64">
        <v>-30</v>
      </c>
      <c r="Q8" s="64">
        <v>-26</v>
      </c>
      <c r="R8" s="64">
        <v>-63</v>
      </c>
      <c r="S8" s="65">
        <v>37</v>
      </c>
      <c r="T8" s="64">
        <v>123</v>
      </c>
      <c r="U8" s="64">
        <v>131</v>
      </c>
      <c r="V8" s="64">
        <v>83</v>
      </c>
      <c r="W8" s="64">
        <v>470</v>
      </c>
      <c r="X8" s="64">
        <v>195</v>
      </c>
      <c r="Y8" s="64">
        <v>39</v>
      </c>
      <c r="Z8" s="64">
        <v>-3</v>
      </c>
      <c r="AA8" s="64">
        <v>85</v>
      </c>
      <c r="AB8" s="64">
        <v>94</v>
      </c>
      <c r="AC8" s="64">
        <v>41</v>
      </c>
      <c r="AD8" s="64">
        <v>-6</v>
      </c>
      <c r="AE8" s="64">
        <v>49</v>
      </c>
      <c r="AF8" s="66">
        <v>49</v>
      </c>
      <c r="AG8" s="66">
        <v>58</v>
      </c>
      <c r="AH8" s="64">
        <v>216</v>
      </c>
    </row>
    <row r="9" spans="2:34" ht="12.75">
      <c r="B9" s="64" t="s">
        <v>175</v>
      </c>
      <c r="C9" s="64">
        <v>764</v>
      </c>
      <c r="D9" s="64">
        <v>437</v>
      </c>
      <c r="E9" s="64">
        <v>366</v>
      </c>
      <c r="F9" s="64">
        <v>-11</v>
      </c>
      <c r="G9" s="64">
        <v>-466</v>
      </c>
      <c r="H9" s="192">
        <v>-202</v>
      </c>
      <c r="I9" s="192">
        <v>151</v>
      </c>
      <c r="J9" s="192">
        <v>53</v>
      </c>
      <c r="K9" s="192">
        <v>-283</v>
      </c>
      <c r="L9" s="192">
        <v>-112</v>
      </c>
      <c r="M9" s="192">
        <v>-336</v>
      </c>
      <c r="N9" s="64">
        <v>-301</v>
      </c>
      <c r="O9" s="64">
        <v>-48</v>
      </c>
      <c r="P9" s="64">
        <v>-58</v>
      </c>
      <c r="Q9" s="64">
        <v>79</v>
      </c>
      <c r="R9" s="64">
        <v>91</v>
      </c>
      <c r="S9" s="65">
        <v>-320</v>
      </c>
      <c r="T9" s="64">
        <v>-277</v>
      </c>
      <c r="U9" s="64">
        <v>-194</v>
      </c>
      <c r="V9" s="64">
        <v>-277</v>
      </c>
      <c r="W9" s="64">
        <v>109</v>
      </c>
      <c r="X9" s="64">
        <v>339</v>
      </c>
      <c r="Y9" s="64">
        <v>203</v>
      </c>
      <c r="Z9" s="64">
        <f>29+247</f>
        <v>276</v>
      </c>
      <c r="AA9" s="64">
        <v>-3</v>
      </c>
      <c r="AB9" s="64">
        <v>-65</v>
      </c>
      <c r="AC9" s="64">
        <f>-16+88</f>
        <v>72</v>
      </c>
      <c r="AD9" s="64">
        <v>-23</v>
      </c>
      <c r="AE9" s="64">
        <f>-14-39</f>
        <v>-53</v>
      </c>
      <c r="AF9" s="66">
        <f>-24-12-1</f>
        <v>-37</v>
      </c>
      <c r="AG9" s="66">
        <v>-15</v>
      </c>
      <c r="AH9" s="64">
        <v>-139</v>
      </c>
    </row>
    <row r="10" spans="1:34" s="160" customFormat="1" ht="12.75">
      <c r="A10" s="65"/>
      <c r="B10" s="68" t="s">
        <v>176</v>
      </c>
      <c r="C10" s="68">
        <v>782</v>
      </c>
      <c r="D10" s="68">
        <v>448</v>
      </c>
      <c r="E10" s="68">
        <v>389</v>
      </c>
      <c r="F10" s="68">
        <v>-1</v>
      </c>
      <c r="G10" s="68">
        <v>-431</v>
      </c>
      <c r="H10" s="193">
        <v>-154</v>
      </c>
      <c r="I10" s="193">
        <v>189</v>
      </c>
      <c r="J10" s="193">
        <v>82</v>
      </c>
      <c r="K10" s="193">
        <v>-265</v>
      </c>
      <c r="L10" s="193">
        <v>-69</v>
      </c>
      <c r="M10" s="193">
        <v>-260</v>
      </c>
      <c r="N10" s="68">
        <v>-208</v>
      </c>
      <c r="O10" s="68">
        <v>72</v>
      </c>
      <c r="P10" s="68">
        <v>50</v>
      </c>
      <c r="Q10" s="68">
        <v>119</v>
      </c>
      <c r="R10" s="68">
        <v>138</v>
      </c>
      <c r="S10" s="68">
        <v>-250</v>
      </c>
      <c r="T10" s="68">
        <v>-247</v>
      </c>
      <c r="U10" s="68">
        <v>-122</v>
      </c>
      <c r="V10" s="68">
        <v>-217</v>
      </c>
      <c r="W10" s="68">
        <v>135</v>
      </c>
      <c r="X10" s="68">
        <v>300</v>
      </c>
      <c r="Y10" s="68">
        <v>170</v>
      </c>
      <c r="Z10" s="68">
        <v>249</v>
      </c>
      <c r="AA10" s="68">
        <v>42</v>
      </c>
      <c r="AB10" s="68">
        <v>13</v>
      </c>
      <c r="AC10" s="68">
        <v>88</v>
      </c>
      <c r="AD10" s="68">
        <v>29</v>
      </c>
      <c r="AE10" s="68">
        <v>0</v>
      </c>
      <c r="AF10" s="68">
        <v>0</v>
      </c>
      <c r="AG10" s="68">
        <v>0</v>
      </c>
      <c r="AH10" s="68">
        <v>0</v>
      </c>
    </row>
    <row r="11" spans="2:34" ht="12.7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65"/>
      <c r="AG11" s="65"/>
      <c r="AH11" s="58"/>
    </row>
    <row r="12" spans="2:34" ht="12.75">
      <c r="B12" s="61" t="s">
        <v>177</v>
      </c>
      <c r="C12" s="361">
        <v>-110</v>
      </c>
      <c r="D12" s="61">
        <v>-95</v>
      </c>
      <c r="E12" s="61">
        <v>-90</v>
      </c>
      <c r="F12" s="61">
        <v>-33</v>
      </c>
      <c r="G12" s="61">
        <v>147</v>
      </c>
      <c r="H12" s="191">
        <v>131</v>
      </c>
      <c r="I12" s="191">
        <v>-20</v>
      </c>
      <c r="J12" s="191">
        <v>8</v>
      </c>
      <c r="K12" s="191">
        <v>125</v>
      </c>
      <c r="L12" s="191">
        <v>-100</v>
      </c>
      <c r="M12" s="191">
        <v>2</v>
      </c>
      <c r="N12" s="61">
        <v>-56</v>
      </c>
      <c r="O12" s="61">
        <v>397</v>
      </c>
      <c r="P12" s="61">
        <v>256</v>
      </c>
      <c r="Q12" s="61">
        <v>66</v>
      </c>
      <c r="R12" s="61">
        <v>-7</v>
      </c>
      <c r="S12" s="62">
        <v>116</v>
      </c>
      <c r="T12" s="61">
        <v>86</v>
      </c>
      <c r="U12" s="61">
        <v>47</v>
      </c>
      <c r="V12" s="61">
        <v>98</v>
      </c>
      <c r="W12" s="61">
        <v>-241</v>
      </c>
      <c r="X12" s="61">
        <v>-221</v>
      </c>
      <c r="Y12" s="61">
        <v>-13</v>
      </c>
      <c r="Z12" s="61">
        <f aca="true" t="shared" si="1" ref="Z12:AH12">Z13+Z14</f>
        <v>-7</v>
      </c>
      <c r="AA12" s="61">
        <f t="shared" si="1"/>
        <v>-121</v>
      </c>
      <c r="AB12" s="61">
        <f t="shared" si="1"/>
        <v>-1</v>
      </c>
      <c r="AC12" s="61">
        <f t="shared" si="1"/>
        <v>-108</v>
      </c>
      <c r="AD12" s="61">
        <f t="shared" si="1"/>
        <v>58</v>
      </c>
      <c r="AE12" s="61">
        <f t="shared" si="1"/>
        <v>-264</v>
      </c>
      <c r="AF12" s="61">
        <f t="shared" si="1"/>
        <v>-276</v>
      </c>
      <c r="AG12" s="61">
        <f t="shared" si="1"/>
        <v>-276</v>
      </c>
      <c r="AH12" s="61">
        <f t="shared" si="1"/>
        <v>-388</v>
      </c>
    </row>
    <row r="13" spans="2:34" ht="12.75">
      <c r="B13" s="64" t="s">
        <v>178</v>
      </c>
      <c r="C13" s="64">
        <v>19</v>
      </c>
      <c r="D13" s="64">
        <v>10</v>
      </c>
      <c r="E13" s="64">
        <v>-12</v>
      </c>
      <c r="F13" s="64">
        <v>-23</v>
      </c>
      <c r="G13" s="64">
        <v>45</v>
      </c>
      <c r="H13" s="192">
        <v>32</v>
      </c>
      <c r="I13" s="192">
        <v>-46</v>
      </c>
      <c r="J13" s="192">
        <v>-60</v>
      </c>
      <c r="K13" s="192">
        <v>39</v>
      </c>
      <c r="L13" s="192">
        <v>10</v>
      </c>
      <c r="M13" s="192">
        <v>-18</v>
      </c>
      <c r="N13" s="64">
        <v>-47</v>
      </c>
      <c r="O13" s="64">
        <v>22</v>
      </c>
      <c r="P13" s="64">
        <v>-21</v>
      </c>
      <c r="Q13" s="64">
        <v>-53</v>
      </c>
      <c r="R13" s="64">
        <v>-90</v>
      </c>
      <c r="S13" s="65">
        <v>19</v>
      </c>
      <c r="T13" s="64">
        <v>-19</v>
      </c>
      <c r="U13" s="65">
        <v>-54</v>
      </c>
      <c r="V13" s="65">
        <v>-87</v>
      </c>
      <c r="W13" s="65">
        <v>72</v>
      </c>
      <c r="X13" s="64">
        <v>46</v>
      </c>
      <c r="Y13" s="64">
        <v>22</v>
      </c>
      <c r="Z13" s="64">
        <v>0</v>
      </c>
      <c r="AA13" s="64">
        <v>-23</v>
      </c>
      <c r="AB13" s="64">
        <v>-24</v>
      </c>
      <c r="AC13" s="64">
        <v>-48</v>
      </c>
      <c r="AD13" s="64">
        <v>125</v>
      </c>
      <c r="AE13" s="64">
        <v>-7</v>
      </c>
      <c r="AF13" s="69">
        <v>-29</v>
      </c>
      <c r="AG13" s="64">
        <v>-54</v>
      </c>
      <c r="AH13" s="64">
        <v>-84</v>
      </c>
    </row>
    <row r="14" spans="2:34" ht="12.75">
      <c r="B14" s="67" t="s">
        <v>179</v>
      </c>
      <c r="C14" s="67">
        <v>-129</v>
      </c>
      <c r="D14" s="67">
        <v>-105</v>
      </c>
      <c r="E14" s="67">
        <v>-78</v>
      </c>
      <c r="F14" s="67">
        <v>-10</v>
      </c>
      <c r="G14" s="67">
        <v>102</v>
      </c>
      <c r="H14" s="194">
        <v>99</v>
      </c>
      <c r="I14" s="194">
        <v>26</v>
      </c>
      <c r="J14" s="194">
        <v>68</v>
      </c>
      <c r="K14" s="194">
        <v>86</v>
      </c>
      <c r="L14" s="194">
        <v>-110</v>
      </c>
      <c r="M14" s="194">
        <v>20</v>
      </c>
      <c r="N14" s="67">
        <v>-9</v>
      </c>
      <c r="O14" s="67">
        <v>375</v>
      </c>
      <c r="P14" s="67">
        <v>277</v>
      </c>
      <c r="Q14" s="67">
        <v>119</v>
      </c>
      <c r="R14" s="67">
        <v>83</v>
      </c>
      <c r="S14" s="68">
        <v>97</v>
      </c>
      <c r="T14" s="67">
        <v>105</v>
      </c>
      <c r="U14" s="67">
        <v>101</v>
      </c>
      <c r="V14" s="67">
        <v>185</v>
      </c>
      <c r="W14" s="67">
        <v>-313</v>
      </c>
      <c r="X14" s="67">
        <v>-267</v>
      </c>
      <c r="Y14" s="67">
        <v>-35</v>
      </c>
      <c r="Z14" s="67">
        <v>-7</v>
      </c>
      <c r="AA14" s="67">
        <v>-98</v>
      </c>
      <c r="AB14" s="67">
        <v>23</v>
      </c>
      <c r="AC14" s="67">
        <v>-60</v>
      </c>
      <c r="AD14" s="67">
        <v>-67</v>
      </c>
      <c r="AE14" s="67">
        <v>-257</v>
      </c>
      <c r="AF14" s="67">
        <v>-247</v>
      </c>
      <c r="AG14" s="67">
        <v>-222</v>
      </c>
      <c r="AH14" s="67">
        <v>-304</v>
      </c>
    </row>
    <row r="15" spans="2:34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2:34" ht="12.75">
      <c r="B16" s="61" t="s">
        <v>180</v>
      </c>
      <c r="C16" s="361">
        <v>59</v>
      </c>
      <c r="D16" s="61">
        <v>6</v>
      </c>
      <c r="E16" s="61">
        <v>79</v>
      </c>
      <c r="F16" s="61">
        <v>-3</v>
      </c>
      <c r="G16" s="61">
        <v>-39</v>
      </c>
      <c r="H16" s="191">
        <v>-39</v>
      </c>
      <c r="I16" s="191">
        <v>-37</v>
      </c>
      <c r="J16" s="191">
        <v>-92</v>
      </c>
      <c r="K16" s="191">
        <v>-33</v>
      </c>
      <c r="L16" s="191">
        <v>-59</v>
      </c>
      <c r="M16" s="191">
        <v>-30</v>
      </c>
      <c r="N16" s="61">
        <v>10</v>
      </c>
      <c r="O16" s="61">
        <v>34</v>
      </c>
      <c r="P16" s="61">
        <v>18</v>
      </c>
      <c r="Q16" s="61">
        <v>105</v>
      </c>
      <c r="R16" s="61">
        <v>40</v>
      </c>
      <c r="S16" s="70">
        <v>-29</v>
      </c>
      <c r="T16" s="61">
        <v>-7</v>
      </c>
      <c r="U16" s="61">
        <v>26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2:34" ht="12.75">
      <c r="B17" s="64" t="s">
        <v>178</v>
      </c>
      <c r="C17" s="64">
        <v>-23</v>
      </c>
      <c r="D17" s="64">
        <v>5</v>
      </c>
      <c r="E17" s="64">
        <v>33</v>
      </c>
      <c r="F17" s="64">
        <v>75</v>
      </c>
      <c r="G17" s="64">
        <v>-29</v>
      </c>
      <c r="H17" s="192">
        <v>-1</v>
      </c>
      <c r="I17" s="192">
        <v>27</v>
      </c>
      <c r="J17" s="192">
        <v>56</v>
      </c>
      <c r="K17" s="192">
        <v>-35</v>
      </c>
      <c r="L17" s="192">
        <v>-4</v>
      </c>
      <c r="M17" s="192">
        <v>26</v>
      </c>
      <c r="N17" s="64">
        <v>55</v>
      </c>
      <c r="O17" s="64">
        <v>-37</v>
      </c>
      <c r="P17" s="64">
        <v>-8</v>
      </c>
      <c r="Q17" s="64">
        <v>18</v>
      </c>
      <c r="R17" s="64">
        <v>48</v>
      </c>
      <c r="S17" s="71">
        <v>-111</v>
      </c>
      <c r="T17" s="64">
        <v>-73</v>
      </c>
      <c r="U17" s="65">
        <v>-36</v>
      </c>
      <c r="V17" s="65"/>
      <c r="W17" s="65"/>
      <c r="X17" s="64"/>
      <c r="Y17" s="64"/>
      <c r="Z17" s="64"/>
      <c r="AA17" s="64"/>
      <c r="AB17" s="64"/>
      <c r="AC17" s="64"/>
      <c r="AD17" s="64"/>
      <c r="AE17" s="64"/>
      <c r="AF17" s="69"/>
      <c r="AG17" s="64"/>
      <c r="AH17" s="64"/>
    </row>
    <row r="18" spans="2:34" ht="12.75">
      <c r="B18" s="67" t="s">
        <v>179</v>
      </c>
      <c r="C18" s="67">
        <v>82</v>
      </c>
      <c r="D18" s="67">
        <v>1</v>
      </c>
      <c r="E18" s="67">
        <v>46</v>
      </c>
      <c r="F18" s="67">
        <v>-78</v>
      </c>
      <c r="G18" s="67">
        <v>-10</v>
      </c>
      <c r="H18" s="194">
        <v>-38</v>
      </c>
      <c r="I18" s="194">
        <v>-64</v>
      </c>
      <c r="J18" s="194">
        <v>-148</v>
      </c>
      <c r="K18" s="194">
        <v>2</v>
      </c>
      <c r="L18" s="194">
        <v>-55</v>
      </c>
      <c r="M18" s="194">
        <v>-56</v>
      </c>
      <c r="N18" s="67">
        <v>-45</v>
      </c>
      <c r="O18" s="67">
        <v>3</v>
      </c>
      <c r="P18" s="67">
        <v>26</v>
      </c>
      <c r="Q18" s="67">
        <v>87</v>
      </c>
      <c r="R18" s="67">
        <v>-8</v>
      </c>
      <c r="S18" s="72">
        <v>82</v>
      </c>
      <c r="T18" s="67">
        <v>66</v>
      </c>
      <c r="U18" s="67">
        <v>62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2:34" ht="12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7"/>
    </row>
    <row r="20" spans="2:34" ht="12.75">
      <c r="B20" s="61" t="s">
        <v>181</v>
      </c>
      <c r="C20" s="361">
        <v>119</v>
      </c>
      <c r="D20" s="61">
        <v>100</v>
      </c>
      <c r="E20" s="61">
        <v>106</v>
      </c>
      <c r="F20" s="61">
        <v>20</v>
      </c>
      <c r="G20" s="61">
        <v>-40</v>
      </c>
      <c r="H20" s="191">
        <v>-21</v>
      </c>
      <c r="I20" s="191">
        <v>48</v>
      </c>
      <c r="J20" s="191">
        <v>-21</v>
      </c>
      <c r="K20" s="191">
        <v>-59</v>
      </c>
      <c r="L20" s="191">
        <v>92</v>
      </c>
      <c r="M20" s="191">
        <v>7</v>
      </c>
      <c r="N20" s="61">
        <v>55</v>
      </c>
      <c r="O20" s="61">
        <v>-290</v>
      </c>
      <c r="P20" s="61">
        <v>-205</v>
      </c>
      <c r="Q20" s="61">
        <v>-12</v>
      </c>
      <c r="R20" s="61">
        <v>47</v>
      </c>
      <c r="S20" s="62">
        <v>-300</v>
      </c>
      <c r="T20" s="61">
        <v>-182</v>
      </c>
      <c r="U20" s="61">
        <v>-136</v>
      </c>
      <c r="V20" s="61">
        <v>-177</v>
      </c>
      <c r="W20" s="61">
        <v>199</v>
      </c>
      <c r="X20" s="61">
        <v>190</v>
      </c>
      <c r="Y20" s="61">
        <v>17</v>
      </c>
      <c r="Z20" s="61">
        <f aca="true" t="shared" si="2" ref="Z20:AH20">Z21+Z22</f>
        <v>10</v>
      </c>
      <c r="AA20" s="61">
        <f t="shared" si="2"/>
        <v>131</v>
      </c>
      <c r="AB20" s="61">
        <f t="shared" si="2"/>
        <v>43</v>
      </c>
      <c r="AC20" s="61">
        <f t="shared" si="2"/>
        <v>125</v>
      </c>
      <c r="AD20" s="61">
        <f t="shared" si="2"/>
        <v>-62</v>
      </c>
      <c r="AE20" s="61">
        <f t="shared" si="2"/>
        <v>311</v>
      </c>
      <c r="AF20" s="61">
        <f t="shared" si="2"/>
        <v>310</v>
      </c>
      <c r="AG20" s="61">
        <f t="shared" si="2"/>
        <v>290</v>
      </c>
      <c r="AH20" s="73">
        <f t="shared" si="2"/>
        <v>333</v>
      </c>
    </row>
    <row r="21" spans="2:34" ht="12.75">
      <c r="B21" s="64" t="s">
        <v>182</v>
      </c>
      <c r="C21" s="64">
        <v>18</v>
      </c>
      <c r="D21" s="64">
        <v>15</v>
      </c>
      <c r="E21" s="64">
        <v>23</v>
      </c>
      <c r="F21" s="64">
        <v>20</v>
      </c>
      <c r="G21" s="64">
        <v>49</v>
      </c>
      <c r="H21" s="192">
        <v>56</v>
      </c>
      <c r="I21" s="192">
        <v>25</v>
      </c>
      <c r="J21" s="192">
        <v>-1</v>
      </c>
      <c r="K21" s="192">
        <v>48</v>
      </c>
      <c r="L21" s="192">
        <v>-2</v>
      </c>
      <c r="M21" s="192">
        <v>9</v>
      </c>
      <c r="N21" s="64">
        <v>5</v>
      </c>
      <c r="O21" s="64">
        <v>20</v>
      </c>
      <c r="P21" s="64">
        <v>18</v>
      </c>
      <c r="Q21" s="64">
        <v>30</v>
      </c>
      <c r="R21" s="64">
        <v>29</v>
      </c>
      <c r="S21" s="65">
        <v>-239</v>
      </c>
      <c r="T21" s="64">
        <v>-142</v>
      </c>
      <c r="U21" s="65">
        <v>-128</v>
      </c>
      <c r="V21" s="65">
        <v>-87</v>
      </c>
      <c r="W21" s="65">
        <v>-63</v>
      </c>
      <c r="X21" s="64">
        <v>-33</v>
      </c>
      <c r="Y21" s="64">
        <v>-7</v>
      </c>
      <c r="Z21" s="64">
        <v>-4</v>
      </c>
      <c r="AA21" s="64">
        <v>83</v>
      </c>
      <c r="AB21" s="64">
        <v>29</v>
      </c>
      <c r="AC21" s="64">
        <v>11</v>
      </c>
      <c r="AD21" s="64">
        <v>-7</v>
      </c>
      <c r="AE21" s="64">
        <v>48</v>
      </c>
      <c r="AF21" s="69">
        <v>44</v>
      </c>
      <c r="AG21" s="65">
        <v>41</v>
      </c>
      <c r="AH21" s="64">
        <v>-42</v>
      </c>
    </row>
    <row r="22" spans="2:34" ht="12.75">
      <c r="B22" s="67" t="s">
        <v>183</v>
      </c>
      <c r="C22" s="67">
        <v>101</v>
      </c>
      <c r="D22" s="67">
        <v>85</v>
      </c>
      <c r="E22" s="67">
        <v>83</v>
      </c>
      <c r="F22" s="67">
        <v>0</v>
      </c>
      <c r="G22" s="67">
        <v>-89</v>
      </c>
      <c r="H22" s="194">
        <v>-77</v>
      </c>
      <c r="I22" s="194">
        <v>23</v>
      </c>
      <c r="J22" s="194">
        <v>-20</v>
      </c>
      <c r="K22" s="194">
        <v>-107</v>
      </c>
      <c r="L22" s="194">
        <v>94</v>
      </c>
      <c r="M22" s="194">
        <v>-2</v>
      </c>
      <c r="N22" s="67">
        <v>50</v>
      </c>
      <c r="O22" s="67">
        <v>-310</v>
      </c>
      <c r="P22" s="67">
        <v>-223</v>
      </c>
      <c r="Q22" s="67">
        <v>-42</v>
      </c>
      <c r="R22" s="67">
        <v>18</v>
      </c>
      <c r="S22" s="68">
        <v>-61</v>
      </c>
      <c r="T22" s="67">
        <v>-40</v>
      </c>
      <c r="U22" s="67">
        <v>-8</v>
      </c>
      <c r="V22" s="67">
        <v>-90</v>
      </c>
      <c r="W22" s="67">
        <v>262</v>
      </c>
      <c r="X22" s="67">
        <v>223</v>
      </c>
      <c r="Y22" s="67">
        <v>24</v>
      </c>
      <c r="Z22" s="67">
        <v>14</v>
      </c>
      <c r="AA22" s="67">
        <v>48</v>
      </c>
      <c r="AB22" s="67">
        <v>14</v>
      </c>
      <c r="AC22" s="67">
        <v>114</v>
      </c>
      <c r="AD22" s="67">
        <v>-55</v>
      </c>
      <c r="AE22" s="67">
        <v>263</v>
      </c>
      <c r="AF22" s="67">
        <v>266</v>
      </c>
      <c r="AG22" s="68">
        <v>249</v>
      </c>
      <c r="AH22" s="67">
        <v>375</v>
      </c>
    </row>
    <row r="23" ht="12.75">
      <c r="S23" s="58"/>
    </row>
    <row r="24" spans="2:34" ht="13.5" thickBot="1">
      <c r="B24" s="74" t="s">
        <v>184</v>
      </c>
      <c r="C24" s="362">
        <v>99</v>
      </c>
      <c r="D24" s="74">
        <v>-147</v>
      </c>
      <c r="E24" s="74">
        <v>6</v>
      </c>
      <c r="F24" s="74">
        <v>-277</v>
      </c>
      <c r="G24" s="74">
        <v>-742</v>
      </c>
      <c r="H24" s="195">
        <v>-329</v>
      </c>
      <c r="I24" s="195">
        <v>58</v>
      </c>
      <c r="J24" s="195">
        <v>-69</v>
      </c>
      <c r="K24" s="195">
        <v>-750</v>
      </c>
      <c r="L24" s="195">
        <v>-594</v>
      </c>
      <c r="M24" s="195">
        <v>-541</v>
      </c>
      <c r="N24" s="74">
        <v>-345</v>
      </c>
      <c r="O24" s="74">
        <v>-136</v>
      </c>
      <c r="P24" s="74">
        <v>-81</v>
      </c>
      <c r="Q24" s="74">
        <v>177</v>
      </c>
      <c r="R24" s="74">
        <v>107</v>
      </c>
      <c r="S24" s="75">
        <v>-658</v>
      </c>
      <c r="T24" s="74">
        <v>-395</v>
      </c>
      <c r="U24" s="74">
        <v>-235</v>
      </c>
      <c r="V24" s="74">
        <v>-320</v>
      </c>
      <c r="W24" s="74">
        <v>483</v>
      </c>
      <c r="X24" s="74">
        <v>428</v>
      </c>
      <c r="Y24" s="74">
        <v>195</v>
      </c>
      <c r="Z24" s="74">
        <f aca="true" t="shared" si="3" ref="Z24:AH24">Z6+Z12+Z20</f>
        <v>259</v>
      </c>
      <c r="AA24" s="74">
        <f t="shared" si="3"/>
        <v>-19</v>
      </c>
      <c r="AB24" s="74">
        <f t="shared" si="3"/>
        <v>9</v>
      </c>
      <c r="AC24" s="74">
        <f t="shared" si="3"/>
        <v>130</v>
      </c>
      <c r="AD24" s="74">
        <f t="shared" si="3"/>
        <v>-33</v>
      </c>
      <c r="AE24" s="74">
        <f t="shared" si="3"/>
        <v>43</v>
      </c>
      <c r="AF24" s="74">
        <f t="shared" si="3"/>
        <v>46</v>
      </c>
      <c r="AG24" s="74">
        <f t="shared" si="3"/>
        <v>57</v>
      </c>
      <c r="AH24" s="74">
        <f t="shared" si="3"/>
        <v>22</v>
      </c>
    </row>
    <row r="25" spans="2:34" ht="13.5" thickTop="1">
      <c r="B25" s="250"/>
      <c r="C25" s="330"/>
      <c r="D25" s="250"/>
      <c r="E25" s="250"/>
      <c r="F25" s="250"/>
      <c r="G25" s="250"/>
      <c r="H25" s="251"/>
      <c r="I25" s="251"/>
      <c r="J25" s="251"/>
      <c r="K25" s="251"/>
      <c r="L25" s="251"/>
      <c r="M25" s="251"/>
      <c r="N25" s="250"/>
      <c r="O25" s="250"/>
      <c r="P25" s="250"/>
      <c r="Q25" s="250"/>
      <c r="R25" s="250"/>
      <c r="S25" s="252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</row>
    <row r="26" spans="2:34" ht="12.75">
      <c r="B26" s="250"/>
      <c r="C26" s="330"/>
      <c r="D26" s="250"/>
      <c r="E26" s="250"/>
      <c r="F26" s="250"/>
      <c r="G26" s="250"/>
      <c r="H26" s="251"/>
      <c r="I26" s="251"/>
      <c r="J26" s="251"/>
      <c r="K26" s="251"/>
      <c r="L26" s="251"/>
      <c r="M26" s="251"/>
      <c r="N26" s="250"/>
      <c r="O26" s="250"/>
      <c r="P26" s="250"/>
      <c r="Q26" s="250"/>
      <c r="R26" s="250"/>
      <c r="S26" s="252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</row>
    <row r="27" spans="2:34" ht="12.75">
      <c r="B27" s="60"/>
      <c r="C27" s="331" t="s">
        <v>273</v>
      </c>
      <c r="D27" s="60" t="s">
        <v>269</v>
      </c>
      <c r="E27" s="60" t="s">
        <v>264</v>
      </c>
      <c r="F27" s="60" t="s">
        <v>262</v>
      </c>
      <c r="G27" s="60" t="s">
        <v>247</v>
      </c>
      <c r="H27" s="60" t="s">
        <v>226</v>
      </c>
      <c r="I27" s="60" t="s">
        <v>215</v>
      </c>
      <c r="J27" s="60" t="s">
        <v>216</v>
      </c>
      <c r="K27" s="60" t="s">
        <v>37</v>
      </c>
      <c r="L27" s="60" t="s">
        <v>38</v>
      </c>
      <c r="M27" s="60" t="s">
        <v>34</v>
      </c>
      <c r="N27" s="60" t="s">
        <v>33</v>
      </c>
      <c r="O27" s="60" t="s">
        <v>30</v>
      </c>
      <c r="P27" s="60" t="s">
        <v>28</v>
      </c>
      <c r="Q27" s="60" t="s">
        <v>25</v>
      </c>
      <c r="R27" s="60" t="s">
        <v>26</v>
      </c>
      <c r="S27" s="60" t="s">
        <v>16</v>
      </c>
      <c r="T27" s="60" t="s">
        <v>20</v>
      </c>
      <c r="U27" s="60" t="s">
        <v>21</v>
      </c>
      <c r="V27" s="60" t="s">
        <v>13</v>
      </c>
      <c r="W27" s="60" t="s">
        <v>17</v>
      </c>
      <c r="X27" s="60" t="s">
        <v>23</v>
      </c>
      <c r="Y27" s="60" t="s">
        <v>24</v>
      </c>
      <c r="Z27" s="60" t="s">
        <v>9</v>
      </c>
      <c r="AA27" s="60" t="s">
        <v>241</v>
      </c>
      <c r="AB27" s="60" t="s">
        <v>242</v>
      </c>
      <c r="AC27" s="60" t="s">
        <v>243</v>
      </c>
      <c r="AD27" s="60" t="s">
        <v>5</v>
      </c>
      <c r="AE27" s="60" t="s">
        <v>244</v>
      </c>
      <c r="AF27" s="60" t="s">
        <v>245</v>
      </c>
      <c r="AG27" s="60" t="s">
        <v>246</v>
      </c>
      <c r="AH27" s="60" t="s">
        <v>1</v>
      </c>
    </row>
    <row r="28" spans="3:19" ht="12.75">
      <c r="C28" s="329"/>
      <c r="S28" s="58"/>
    </row>
    <row r="29" spans="2:34" ht="12.75">
      <c r="B29" s="61" t="s">
        <v>172</v>
      </c>
      <c r="C29" s="361">
        <v>187</v>
      </c>
      <c r="D29" s="61">
        <v>-69</v>
      </c>
      <c r="E29" s="61">
        <v>172</v>
      </c>
      <c r="F29" s="61">
        <v>-261</v>
      </c>
      <c r="G29" s="61">
        <v>-410</v>
      </c>
      <c r="H29" s="61">
        <v>-467</v>
      </c>
      <c r="I29" s="61">
        <v>31</v>
      </c>
      <c r="J29" s="61">
        <v>36</v>
      </c>
      <c r="K29" s="191">
        <v>-256</v>
      </c>
      <c r="L29" s="191">
        <v>-7</v>
      </c>
      <c r="M29" s="191">
        <v>-166</v>
      </c>
      <c r="N29" s="61">
        <v>-354</v>
      </c>
      <c r="O29" s="191">
        <v>-59</v>
      </c>
      <c r="P29" s="191">
        <v>-168</v>
      </c>
      <c r="Q29" s="191">
        <v>-9</v>
      </c>
      <c r="R29" s="61">
        <v>27</v>
      </c>
      <c r="S29" s="191">
        <v>-153</v>
      </c>
      <c r="T29" s="191">
        <v>-120</v>
      </c>
      <c r="U29" s="191">
        <v>69</v>
      </c>
      <c r="V29" s="61">
        <v>-241</v>
      </c>
      <c r="W29" s="191">
        <v>66</v>
      </c>
      <c r="X29" s="191">
        <v>268</v>
      </c>
      <c r="Y29" s="191">
        <v>-65</v>
      </c>
      <c r="Z29" s="61">
        <v>256</v>
      </c>
      <c r="AA29" s="191">
        <v>4</v>
      </c>
      <c r="AB29" s="191">
        <v>-146</v>
      </c>
      <c r="AC29" s="191">
        <v>142</v>
      </c>
      <c r="AD29" s="61">
        <v>-29</v>
      </c>
      <c r="AE29" s="191">
        <v>-16</v>
      </c>
      <c r="AF29" s="191">
        <v>-31</v>
      </c>
      <c r="AG29" s="191">
        <v>-34</v>
      </c>
      <c r="AH29" s="61">
        <v>77</v>
      </c>
    </row>
    <row r="30" spans="2:34" ht="12.75">
      <c r="B30" s="64" t="s">
        <v>173</v>
      </c>
      <c r="C30" s="64">
        <v>-140</v>
      </c>
      <c r="D30" s="64">
        <v>-140</v>
      </c>
      <c r="E30" s="64">
        <v>-205</v>
      </c>
      <c r="F30" s="64">
        <v>-250</v>
      </c>
      <c r="G30" s="64">
        <v>-146</v>
      </c>
      <c r="H30" s="64">
        <v>-114</v>
      </c>
      <c r="I30" s="64">
        <v>-67</v>
      </c>
      <c r="J30" s="64">
        <v>-17</v>
      </c>
      <c r="K30" s="64">
        <v>-85</v>
      </c>
      <c r="L30" s="192">
        <v>-231</v>
      </c>
      <c r="M30" s="192">
        <v>-131</v>
      </c>
      <c r="N30" s="64">
        <v>-53</v>
      </c>
      <c r="O30" s="64">
        <v>-69</v>
      </c>
      <c r="P30" s="64">
        <v>-31</v>
      </c>
      <c r="Q30" s="64">
        <v>3</v>
      </c>
      <c r="R30" s="64">
        <v>-64</v>
      </c>
      <c r="S30" s="65">
        <v>-110</v>
      </c>
      <c r="T30" s="64">
        <v>-37</v>
      </c>
      <c r="U30" s="64">
        <v>-14</v>
      </c>
      <c r="V30" s="64">
        <v>36</v>
      </c>
      <c r="W30" s="64">
        <v>296</v>
      </c>
      <c r="X30" s="64">
        <v>132</v>
      </c>
      <c r="Y30" s="64">
        <v>8</v>
      </c>
      <c r="Z30" s="64">
        <v>-20</v>
      </c>
      <c r="AA30" s="64">
        <v>-58</v>
      </c>
      <c r="AB30" s="64">
        <v>-9</v>
      </c>
      <c r="AC30" s="64">
        <v>47</v>
      </c>
      <c r="AD30" s="64">
        <v>-6</v>
      </c>
      <c r="AE30" s="64">
        <v>0</v>
      </c>
      <c r="AF30" s="66">
        <v>-9</v>
      </c>
      <c r="AG30" s="66">
        <v>-158</v>
      </c>
      <c r="AH30" s="64">
        <v>216</v>
      </c>
    </row>
    <row r="31" spans="2:34" ht="12.75">
      <c r="B31" s="64" t="s">
        <v>174</v>
      </c>
      <c r="C31" s="64">
        <v>-113</v>
      </c>
      <c r="D31" s="64">
        <v>-134</v>
      </c>
      <c r="E31" s="64">
        <v>-202</v>
      </c>
      <c r="F31" s="64">
        <v>-248</v>
      </c>
      <c r="G31" s="64">
        <v>-131</v>
      </c>
      <c r="H31" s="64">
        <v>-88</v>
      </c>
      <c r="I31" s="64">
        <v>-44</v>
      </c>
      <c r="J31" s="64">
        <v>-11</v>
      </c>
      <c r="K31" s="64">
        <v>-45</v>
      </c>
      <c r="L31" s="192">
        <v>-186</v>
      </c>
      <c r="M31" s="192">
        <v>-86</v>
      </c>
      <c r="N31" s="64">
        <v>2</v>
      </c>
      <c r="O31" s="64">
        <v>-23</v>
      </c>
      <c r="P31" s="64">
        <v>-4</v>
      </c>
      <c r="Q31" s="64">
        <v>37</v>
      </c>
      <c r="R31" s="64">
        <v>-63</v>
      </c>
      <c r="S31" s="65">
        <v>-86</v>
      </c>
      <c r="T31" s="64">
        <v>-8</v>
      </c>
      <c r="U31" s="64">
        <v>48</v>
      </c>
      <c r="V31" s="64">
        <v>83</v>
      </c>
      <c r="W31" s="64">
        <v>275</v>
      </c>
      <c r="X31" s="64">
        <v>156</v>
      </c>
      <c r="Y31" s="64">
        <v>42</v>
      </c>
      <c r="Z31" s="64">
        <v>-3</v>
      </c>
      <c r="AA31" s="64">
        <v>-9</v>
      </c>
      <c r="AB31" s="64">
        <v>53</v>
      </c>
      <c r="AC31" s="64">
        <v>47</v>
      </c>
      <c r="AD31" s="64">
        <v>-6</v>
      </c>
      <c r="AE31" s="64">
        <v>0</v>
      </c>
      <c r="AF31" s="66">
        <v>-9</v>
      </c>
      <c r="AG31" s="66">
        <v>-158</v>
      </c>
      <c r="AH31" s="64">
        <v>216</v>
      </c>
    </row>
    <row r="32" spans="2:34" ht="12.75">
      <c r="B32" s="64" t="s">
        <v>175</v>
      </c>
      <c r="C32" s="64">
        <v>327</v>
      </c>
      <c r="D32" s="64">
        <v>71</v>
      </c>
      <c r="E32" s="64">
        <v>377</v>
      </c>
      <c r="F32" s="64">
        <v>-11</v>
      </c>
      <c r="G32" s="64">
        <v>-264</v>
      </c>
      <c r="H32" s="64">
        <v>-353</v>
      </c>
      <c r="I32" s="64">
        <v>98</v>
      </c>
      <c r="J32" s="64">
        <v>53</v>
      </c>
      <c r="K32" s="64">
        <v>-171</v>
      </c>
      <c r="L32" s="192">
        <v>224</v>
      </c>
      <c r="M32" s="192">
        <v>-35</v>
      </c>
      <c r="N32" s="64">
        <v>-301</v>
      </c>
      <c r="O32" s="64">
        <v>10</v>
      </c>
      <c r="P32" s="64">
        <v>-137</v>
      </c>
      <c r="Q32" s="64">
        <v>-12</v>
      </c>
      <c r="R32" s="64">
        <v>91</v>
      </c>
      <c r="S32" s="65">
        <v>-43</v>
      </c>
      <c r="T32" s="64">
        <v>-83</v>
      </c>
      <c r="U32" s="64">
        <v>83</v>
      </c>
      <c r="V32" s="64">
        <v>-277</v>
      </c>
      <c r="W32" s="64">
        <v>-230</v>
      </c>
      <c r="X32" s="64">
        <v>136</v>
      </c>
      <c r="Y32" s="64">
        <v>-73</v>
      </c>
      <c r="Z32" s="64">
        <v>276</v>
      </c>
      <c r="AA32" s="64">
        <v>62</v>
      </c>
      <c r="AB32" s="64">
        <v>-137</v>
      </c>
      <c r="AC32" s="64">
        <v>95</v>
      </c>
      <c r="AD32" s="64">
        <v>-23</v>
      </c>
      <c r="AE32" s="64">
        <v>-16</v>
      </c>
      <c r="AF32" s="66">
        <v>-22</v>
      </c>
      <c r="AG32" s="66">
        <v>124</v>
      </c>
      <c r="AH32" s="64">
        <v>-139</v>
      </c>
    </row>
    <row r="33" spans="2:34" ht="12.75">
      <c r="B33" s="68" t="s">
        <v>176</v>
      </c>
      <c r="C33" s="68">
        <v>334</v>
      </c>
      <c r="D33" s="68">
        <v>59</v>
      </c>
      <c r="E33" s="68">
        <v>390</v>
      </c>
      <c r="F33" s="68">
        <v>-1</v>
      </c>
      <c r="G33" s="68">
        <v>-277</v>
      </c>
      <c r="H33" s="68">
        <v>-343</v>
      </c>
      <c r="I33" s="68">
        <v>107</v>
      </c>
      <c r="J33" s="68">
        <v>82</v>
      </c>
      <c r="K33" s="68">
        <v>-196</v>
      </c>
      <c r="L33" s="193">
        <v>191</v>
      </c>
      <c r="M33" s="193">
        <v>-52</v>
      </c>
      <c r="N33" s="68">
        <v>-208</v>
      </c>
      <c r="O33" s="68">
        <v>22</v>
      </c>
      <c r="P33" s="68">
        <v>-69</v>
      </c>
      <c r="Q33" s="68">
        <v>-19</v>
      </c>
      <c r="R33" s="68">
        <v>138</v>
      </c>
      <c r="S33" s="68">
        <v>-3</v>
      </c>
      <c r="T33" s="68">
        <v>-125</v>
      </c>
      <c r="U33" s="68">
        <v>95</v>
      </c>
      <c r="V33" s="68">
        <v>-217</v>
      </c>
      <c r="W33" s="68">
        <v>-165</v>
      </c>
      <c r="X33" s="68">
        <v>130</v>
      </c>
      <c r="Y33" s="68">
        <v>-79</v>
      </c>
      <c r="Z33" s="68">
        <v>249</v>
      </c>
      <c r="AA33" s="68">
        <v>29</v>
      </c>
      <c r="AB33" s="68">
        <v>-75</v>
      </c>
      <c r="AC33" s="68">
        <v>59</v>
      </c>
      <c r="AD33" s="68">
        <v>29</v>
      </c>
      <c r="AE33" s="68">
        <v>0</v>
      </c>
      <c r="AF33" s="68">
        <v>0</v>
      </c>
      <c r="AG33" s="68">
        <v>0</v>
      </c>
      <c r="AH33" s="68">
        <v>0</v>
      </c>
    </row>
    <row r="34" spans="2:34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5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65"/>
      <c r="AG34" s="65"/>
      <c r="AH34" s="58"/>
    </row>
    <row r="35" spans="2:34" ht="12.75">
      <c r="B35" s="61" t="s">
        <v>177</v>
      </c>
      <c r="C35" s="361">
        <v>-15</v>
      </c>
      <c r="D35" s="61">
        <v>-6</v>
      </c>
      <c r="E35" s="61">
        <v>-57</v>
      </c>
      <c r="F35" s="61">
        <v>-33</v>
      </c>
      <c r="G35" s="61">
        <v>16</v>
      </c>
      <c r="H35" s="61">
        <v>151</v>
      </c>
      <c r="I35" s="61">
        <v>-28</v>
      </c>
      <c r="J35" s="61">
        <v>8</v>
      </c>
      <c r="K35" s="61">
        <v>225</v>
      </c>
      <c r="L35" s="191">
        <v>-102</v>
      </c>
      <c r="M35" s="191">
        <v>58</v>
      </c>
      <c r="N35" s="61">
        <v>-56</v>
      </c>
      <c r="O35" s="61">
        <v>141</v>
      </c>
      <c r="P35" s="61">
        <v>190</v>
      </c>
      <c r="Q35" s="61">
        <v>73</v>
      </c>
      <c r="R35" s="61">
        <v>-7</v>
      </c>
      <c r="S35" s="62">
        <v>30</v>
      </c>
      <c r="T35" s="61">
        <v>39</v>
      </c>
      <c r="U35" s="61">
        <v>-51</v>
      </c>
      <c r="V35" s="61">
        <v>98</v>
      </c>
      <c r="W35" s="61">
        <v>-20</v>
      </c>
      <c r="X35" s="61">
        <v>-208</v>
      </c>
      <c r="Y35" s="61">
        <v>-6</v>
      </c>
      <c r="Z35" s="61">
        <v>-7</v>
      </c>
      <c r="AA35" s="61">
        <v>-120</v>
      </c>
      <c r="AB35" s="61">
        <v>107</v>
      </c>
      <c r="AC35" s="61">
        <v>-166</v>
      </c>
      <c r="AD35" s="61">
        <v>58</v>
      </c>
      <c r="AE35" s="61">
        <v>12</v>
      </c>
      <c r="AF35" s="61">
        <v>0</v>
      </c>
      <c r="AG35" s="61">
        <v>112</v>
      </c>
      <c r="AH35" s="61">
        <v>-388</v>
      </c>
    </row>
    <row r="36" spans="2:34" ht="12.75">
      <c r="B36" s="64" t="s">
        <v>178</v>
      </c>
      <c r="C36" s="64">
        <v>9</v>
      </c>
      <c r="D36" s="64">
        <v>22</v>
      </c>
      <c r="E36" s="64">
        <v>11</v>
      </c>
      <c r="F36" s="64">
        <v>-23</v>
      </c>
      <c r="G36" s="64">
        <v>13</v>
      </c>
      <c r="H36" s="64">
        <v>78</v>
      </c>
      <c r="I36" s="64">
        <v>14</v>
      </c>
      <c r="J36" s="64">
        <v>-60</v>
      </c>
      <c r="K36" s="64">
        <v>29</v>
      </c>
      <c r="L36" s="192">
        <v>28</v>
      </c>
      <c r="M36" s="192">
        <v>29</v>
      </c>
      <c r="N36" s="64">
        <v>-47</v>
      </c>
      <c r="O36" s="64">
        <v>43</v>
      </c>
      <c r="P36" s="64">
        <v>32</v>
      </c>
      <c r="Q36" s="64">
        <v>37</v>
      </c>
      <c r="R36" s="64">
        <v>-90</v>
      </c>
      <c r="S36" s="65">
        <v>38</v>
      </c>
      <c r="T36" s="64">
        <v>35</v>
      </c>
      <c r="U36" s="65">
        <v>33</v>
      </c>
      <c r="V36" s="65">
        <v>-87</v>
      </c>
      <c r="W36" s="65">
        <v>26</v>
      </c>
      <c r="X36" s="64">
        <v>24</v>
      </c>
      <c r="Y36" s="64">
        <v>22</v>
      </c>
      <c r="Z36" s="64">
        <v>0</v>
      </c>
      <c r="AA36" s="64">
        <v>1</v>
      </c>
      <c r="AB36" s="64">
        <v>24</v>
      </c>
      <c r="AC36" s="64">
        <v>-173</v>
      </c>
      <c r="AD36" s="64">
        <v>125</v>
      </c>
      <c r="AE36" s="64">
        <v>22</v>
      </c>
      <c r="AF36" s="69">
        <v>25</v>
      </c>
      <c r="AG36" s="64">
        <v>30</v>
      </c>
      <c r="AH36" s="64">
        <v>-84</v>
      </c>
    </row>
    <row r="37" spans="2:34" ht="12.75">
      <c r="B37" s="67" t="s">
        <v>179</v>
      </c>
      <c r="C37" s="67">
        <v>-24</v>
      </c>
      <c r="D37" s="67">
        <v>-28</v>
      </c>
      <c r="E37" s="67">
        <v>-68</v>
      </c>
      <c r="F37" s="67">
        <v>-10</v>
      </c>
      <c r="G37" s="67">
        <v>3</v>
      </c>
      <c r="H37" s="67">
        <v>73</v>
      </c>
      <c r="I37" s="67">
        <v>-42</v>
      </c>
      <c r="J37" s="67">
        <v>68</v>
      </c>
      <c r="K37" s="67">
        <v>196</v>
      </c>
      <c r="L37" s="194">
        <v>-130</v>
      </c>
      <c r="M37" s="194">
        <v>29</v>
      </c>
      <c r="N37" s="67">
        <v>-9</v>
      </c>
      <c r="O37" s="67">
        <v>98</v>
      </c>
      <c r="P37" s="67">
        <v>158</v>
      </c>
      <c r="Q37" s="67">
        <v>36</v>
      </c>
      <c r="R37" s="67">
        <v>83</v>
      </c>
      <c r="S37" s="68">
        <v>-8</v>
      </c>
      <c r="T37" s="67">
        <v>4</v>
      </c>
      <c r="U37" s="67">
        <v>-84</v>
      </c>
      <c r="V37" s="67">
        <v>185</v>
      </c>
      <c r="W37" s="67">
        <v>-46</v>
      </c>
      <c r="X37" s="67">
        <v>-232</v>
      </c>
      <c r="Y37" s="67">
        <v>-28</v>
      </c>
      <c r="Z37" s="67">
        <v>-7</v>
      </c>
      <c r="AA37" s="67">
        <v>-121</v>
      </c>
      <c r="AB37" s="67">
        <v>83</v>
      </c>
      <c r="AC37" s="67">
        <v>7</v>
      </c>
      <c r="AD37" s="67">
        <v>-67</v>
      </c>
      <c r="AE37" s="67">
        <v>-10</v>
      </c>
      <c r="AF37" s="67">
        <v>-25</v>
      </c>
      <c r="AG37" s="67">
        <v>82</v>
      </c>
      <c r="AH37" s="67">
        <v>-304</v>
      </c>
    </row>
    <row r="38" spans="2:34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</row>
    <row r="39" spans="2:34" ht="12.75">
      <c r="B39" s="61" t="s">
        <v>180</v>
      </c>
      <c r="C39" s="361">
        <v>53</v>
      </c>
      <c r="D39" s="61">
        <v>-73</v>
      </c>
      <c r="E39" s="61">
        <v>82</v>
      </c>
      <c r="F39" s="61">
        <v>-3</v>
      </c>
      <c r="G39" s="61">
        <v>0</v>
      </c>
      <c r="H39" s="61">
        <v>-2</v>
      </c>
      <c r="I39" s="61">
        <v>55</v>
      </c>
      <c r="J39" s="61">
        <v>-92</v>
      </c>
      <c r="K39" s="61">
        <v>26</v>
      </c>
      <c r="L39" s="191">
        <v>-29</v>
      </c>
      <c r="M39" s="191">
        <v>-40</v>
      </c>
      <c r="N39" s="61">
        <v>10</v>
      </c>
      <c r="O39" s="61">
        <v>16</v>
      </c>
      <c r="P39" s="61">
        <v>-87</v>
      </c>
      <c r="Q39" s="61">
        <v>65</v>
      </c>
      <c r="R39" s="61">
        <v>40</v>
      </c>
      <c r="S39" s="70">
        <v>-22</v>
      </c>
      <c r="T39" s="61">
        <v>-33</v>
      </c>
      <c r="U39" s="61">
        <v>26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</row>
    <row r="40" spans="2:34" ht="12.75">
      <c r="B40" s="64" t="s">
        <v>178</v>
      </c>
      <c r="C40" s="64">
        <v>-28</v>
      </c>
      <c r="D40" s="64">
        <v>-28</v>
      </c>
      <c r="E40" s="64">
        <v>-42</v>
      </c>
      <c r="F40" s="64">
        <v>75</v>
      </c>
      <c r="G40" s="64">
        <v>-28</v>
      </c>
      <c r="H40" s="64">
        <v>-28</v>
      </c>
      <c r="I40" s="64">
        <v>-29</v>
      </c>
      <c r="J40" s="64">
        <v>56</v>
      </c>
      <c r="K40" s="64">
        <v>-31</v>
      </c>
      <c r="L40" s="192">
        <v>-30</v>
      </c>
      <c r="M40" s="192">
        <v>-29</v>
      </c>
      <c r="N40" s="64">
        <v>55</v>
      </c>
      <c r="O40" s="64">
        <v>-29</v>
      </c>
      <c r="P40" s="64">
        <v>-26</v>
      </c>
      <c r="Q40" s="64">
        <v>-30</v>
      </c>
      <c r="R40" s="64">
        <v>48</v>
      </c>
      <c r="S40" s="71">
        <v>-38</v>
      </c>
      <c r="T40" s="64">
        <v>-37</v>
      </c>
      <c r="U40" s="65">
        <v>-36</v>
      </c>
      <c r="V40" s="65">
        <v>0</v>
      </c>
      <c r="W40" s="65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9">
        <v>0</v>
      </c>
      <c r="AG40" s="64">
        <v>0</v>
      </c>
      <c r="AH40" s="64">
        <v>0</v>
      </c>
    </row>
    <row r="41" spans="2:34" ht="12.75">
      <c r="B41" s="67" t="s">
        <v>179</v>
      </c>
      <c r="C41" s="67">
        <v>81</v>
      </c>
      <c r="D41" s="67">
        <v>-45</v>
      </c>
      <c r="E41" s="67">
        <v>124</v>
      </c>
      <c r="F41" s="67">
        <v>-78</v>
      </c>
      <c r="G41" s="67">
        <v>28</v>
      </c>
      <c r="H41" s="67">
        <v>26</v>
      </c>
      <c r="I41" s="67">
        <v>84</v>
      </c>
      <c r="J41" s="67">
        <v>-148</v>
      </c>
      <c r="K41" s="67">
        <v>57</v>
      </c>
      <c r="L41" s="194">
        <v>1</v>
      </c>
      <c r="M41" s="194">
        <v>-11</v>
      </c>
      <c r="N41" s="67">
        <v>-45</v>
      </c>
      <c r="O41" s="67">
        <v>-23</v>
      </c>
      <c r="P41" s="67">
        <v>-61</v>
      </c>
      <c r="Q41" s="67">
        <v>95</v>
      </c>
      <c r="R41" s="67">
        <v>-8</v>
      </c>
      <c r="S41" s="72">
        <v>16</v>
      </c>
      <c r="T41" s="67">
        <v>4</v>
      </c>
      <c r="U41" s="67">
        <v>62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</row>
    <row r="42" spans="2:34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7"/>
    </row>
    <row r="43" spans="2:34" ht="12.75">
      <c r="B43" s="61" t="s">
        <v>181</v>
      </c>
      <c r="C43" s="361">
        <v>21</v>
      </c>
      <c r="D43" s="61">
        <v>-7</v>
      </c>
      <c r="E43" s="61">
        <v>86</v>
      </c>
      <c r="F43" s="61">
        <v>20</v>
      </c>
      <c r="G43" s="61">
        <v>-19</v>
      </c>
      <c r="H43" s="61">
        <v>-69</v>
      </c>
      <c r="I43" s="61">
        <v>69</v>
      </c>
      <c r="J43" s="61">
        <v>-21</v>
      </c>
      <c r="K43" s="61">
        <v>-151</v>
      </c>
      <c r="L43" s="191">
        <v>85</v>
      </c>
      <c r="M43" s="191">
        <v>-48</v>
      </c>
      <c r="N43" s="61">
        <v>55</v>
      </c>
      <c r="O43" s="253">
        <v>-146</v>
      </c>
      <c r="P43" s="61">
        <v>-193</v>
      </c>
      <c r="Q43" s="61">
        <v>-59</v>
      </c>
      <c r="R43" s="61">
        <v>47</v>
      </c>
      <c r="S43" s="62">
        <v>-118</v>
      </c>
      <c r="T43" s="61">
        <v>-46</v>
      </c>
      <c r="U43" s="61">
        <v>41</v>
      </c>
      <c r="V43" s="61">
        <v>-177</v>
      </c>
      <c r="W43" s="61">
        <v>9</v>
      </c>
      <c r="X43" s="61">
        <v>173</v>
      </c>
      <c r="Y43" s="61">
        <v>7</v>
      </c>
      <c r="Z43" s="61">
        <v>10</v>
      </c>
      <c r="AA43" s="61">
        <v>88</v>
      </c>
      <c r="AB43" s="61">
        <v>-82</v>
      </c>
      <c r="AC43" s="61">
        <v>187</v>
      </c>
      <c r="AD43" s="61">
        <v>-62</v>
      </c>
      <c r="AE43" s="61">
        <v>1</v>
      </c>
      <c r="AF43" s="61">
        <v>20</v>
      </c>
      <c r="AG43" s="61">
        <v>-43</v>
      </c>
      <c r="AH43" s="73">
        <v>333</v>
      </c>
    </row>
    <row r="44" spans="2:34" ht="12.75">
      <c r="B44" s="64" t="s">
        <v>182</v>
      </c>
      <c r="C44" s="64">
        <v>4</v>
      </c>
      <c r="D44" s="64">
        <v>-8</v>
      </c>
      <c r="E44" s="64">
        <v>3</v>
      </c>
      <c r="F44" s="64">
        <v>20</v>
      </c>
      <c r="G44" s="64">
        <v>-7</v>
      </c>
      <c r="H44" s="64">
        <v>31</v>
      </c>
      <c r="I44" s="64">
        <v>26</v>
      </c>
      <c r="J44" s="64">
        <v>-1</v>
      </c>
      <c r="K44" s="64">
        <v>50</v>
      </c>
      <c r="L44" s="192">
        <v>-11</v>
      </c>
      <c r="M44" s="192">
        <v>4</v>
      </c>
      <c r="N44" s="64">
        <v>5</v>
      </c>
      <c r="O44" s="254">
        <v>2</v>
      </c>
      <c r="P44" s="64">
        <v>-12</v>
      </c>
      <c r="Q44" s="64">
        <v>1</v>
      </c>
      <c r="R44" s="64">
        <v>29</v>
      </c>
      <c r="S44" s="65">
        <v>-97</v>
      </c>
      <c r="T44" s="64">
        <v>-14</v>
      </c>
      <c r="U44" s="65">
        <v>-41</v>
      </c>
      <c r="V44" s="65">
        <v>-87</v>
      </c>
      <c r="W44" s="65">
        <v>-30</v>
      </c>
      <c r="X44" s="64">
        <v>-26</v>
      </c>
      <c r="Y44" s="64">
        <v>-3</v>
      </c>
      <c r="Z44" s="64">
        <v>-4</v>
      </c>
      <c r="AA44" s="64">
        <v>54</v>
      </c>
      <c r="AB44" s="64">
        <v>18</v>
      </c>
      <c r="AC44" s="64">
        <v>18</v>
      </c>
      <c r="AD44" s="64">
        <v>-7</v>
      </c>
      <c r="AE44" s="64">
        <v>4</v>
      </c>
      <c r="AF44" s="69">
        <v>3</v>
      </c>
      <c r="AG44" s="65">
        <v>83</v>
      </c>
      <c r="AH44" s="64">
        <v>-42</v>
      </c>
    </row>
    <row r="45" spans="2:34" ht="12.75">
      <c r="B45" s="67" t="s">
        <v>183</v>
      </c>
      <c r="C45" s="67">
        <v>17</v>
      </c>
      <c r="D45" s="67">
        <v>1</v>
      </c>
      <c r="E45" s="67">
        <v>83</v>
      </c>
      <c r="F45" s="67">
        <v>0</v>
      </c>
      <c r="G45" s="67">
        <v>-12</v>
      </c>
      <c r="H45" s="67">
        <v>-100</v>
      </c>
      <c r="I45" s="67">
        <v>43</v>
      </c>
      <c r="J45" s="67">
        <v>-20</v>
      </c>
      <c r="K45" s="67">
        <v>-201</v>
      </c>
      <c r="L45" s="194">
        <v>96</v>
      </c>
      <c r="M45" s="194">
        <v>-52</v>
      </c>
      <c r="N45" s="67">
        <v>50</v>
      </c>
      <c r="O45" s="255">
        <v>-148</v>
      </c>
      <c r="P45" s="67">
        <v>-181</v>
      </c>
      <c r="Q45" s="67">
        <v>-60</v>
      </c>
      <c r="R45" s="67">
        <v>18</v>
      </c>
      <c r="S45" s="68">
        <v>-21</v>
      </c>
      <c r="T45" s="67">
        <v>-32</v>
      </c>
      <c r="U45" s="67">
        <v>82</v>
      </c>
      <c r="V45" s="67">
        <v>-90</v>
      </c>
      <c r="W45" s="67">
        <v>39</v>
      </c>
      <c r="X45" s="67">
        <v>199</v>
      </c>
      <c r="Y45" s="67">
        <v>10</v>
      </c>
      <c r="Z45" s="67">
        <v>14</v>
      </c>
      <c r="AA45" s="67">
        <v>34</v>
      </c>
      <c r="AB45" s="67">
        <v>-100</v>
      </c>
      <c r="AC45" s="67">
        <v>169</v>
      </c>
      <c r="AD45" s="67">
        <v>-55</v>
      </c>
      <c r="AE45" s="67">
        <v>-3</v>
      </c>
      <c r="AF45" s="67">
        <v>17</v>
      </c>
      <c r="AG45" s="68">
        <v>-126</v>
      </c>
      <c r="AH45" s="67">
        <v>375</v>
      </c>
    </row>
    <row r="46" spans="15:19" ht="12.75">
      <c r="O46" s="256"/>
      <c r="S46" s="58"/>
    </row>
    <row r="47" spans="2:34" ht="13.5" thickBot="1">
      <c r="B47" s="74" t="s">
        <v>184</v>
      </c>
      <c r="C47" s="362">
        <v>246</v>
      </c>
      <c r="D47" s="74">
        <v>-155</v>
      </c>
      <c r="E47" s="74">
        <v>283</v>
      </c>
      <c r="F47" s="74">
        <v>-277</v>
      </c>
      <c r="G47" s="74">
        <v>-413</v>
      </c>
      <c r="H47" s="74">
        <v>-387</v>
      </c>
      <c r="I47" s="74">
        <v>127</v>
      </c>
      <c r="J47" s="74">
        <v>-69</v>
      </c>
      <c r="K47" s="74">
        <v>-156</v>
      </c>
      <c r="L47" s="195">
        <v>-53</v>
      </c>
      <c r="M47" s="195">
        <v>-196</v>
      </c>
      <c r="N47" s="74">
        <v>-345</v>
      </c>
      <c r="O47" s="257">
        <v>-48</v>
      </c>
      <c r="P47" s="74">
        <v>-258</v>
      </c>
      <c r="Q47" s="74">
        <v>70</v>
      </c>
      <c r="R47" s="74">
        <v>107</v>
      </c>
      <c r="S47" s="75">
        <v>-263</v>
      </c>
      <c r="T47" s="74">
        <v>-160</v>
      </c>
      <c r="U47" s="74">
        <v>85</v>
      </c>
      <c r="V47" s="74">
        <v>-320</v>
      </c>
      <c r="W47" s="74">
        <v>55</v>
      </c>
      <c r="X47" s="74">
        <v>233</v>
      </c>
      <c r="Y47" s="74">
        <v>-64</v>
      </c>
      <c r="Z47" s="74">
        <v>259</v>
      </c>
      <c r="AA47" s="74">
        <v>-28</v>
      </c>
      <c r="AB47" s="74">
        <v>-121</v>
      </c>
      <c r="AC47" s="74">
        <v>163</v>
      </c>
      <c r="AD47" s="74">
        <v>-33</v>
      </c>
      <c r="AE47" s="74">
        <v>-3</v>
      </c>
      <c r="AF47" s="74">
        <v>-11</v>
      </c>
      <c r="AG47" s="74">
        <v>35</v>
      </c>
      <c r="AH47" s="74">
        <v>22</v>
      </c>
    </row>
    <row r="48" ht="13.5" thickTop="1">
      <c r="Z48" s="76"/>
    </row>
    <row r="49" ht="0" customHeight="1" hidden="1"/>
    <row r="50" ht="0" customHeight="1" hidden="1"/>
    <row r="51" ht="0" customHeight="1" hidden="1"/>
    <row r="52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18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P61"/>
  <sheetViews>
    <sheetView view="pageBreakPreview" zoomScale="8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52.28125" style="12" customWidth="1"/>
    <col min="2" max="3" width="12.57421875" style="317" customWidth="1"/>
    <col min="4" max="6" width="9.57421875" style="12" customWidth="1"/>
    <col min="7" max="7" width="10.7109375" style="12" bestFit="1" customWidth="1"/>
    <col min="8" max="11" width="9.57421875" style="12" bestFit="1" customWidth="1"/>
    <col min="12" max="16" width="9.140625" style="12" customWidth="1"/>
    <col min="17" max="17" width="9.140625" style="55" customWidth="1"/>
    <col min="18" max="21" width="9.140625" style="12" customWidth="1"/>
    <col min="22" max="22" width="9.140625" style="55" customWidth="1"/>
    <col min="23" max="26" width="9.140625" style="12" customWidth="1"/>
    <col min="27" max="27" width="9.140625" style="55" customWidth="1"/>
    <col min="28" max="16384" width="9.140625" style="12" customWidth="1"/>
  </cols>
  <sheetData>
    <row r="2" spans="1:31" ht="12.75">
      <c r="A2" s="268" t="s">
        <v>185</v>
      </c>
      <c r="B2" s="337"/>
      <c r="C2" s="442" t="s">
        <v>212</v>
      </c>
      <c r="D2" s="442"/>
      <c r="E2" s="442"/>
      <c r="F2" s="442"/>
      <c r="G2" s="442"/>
      <c r="H2" s="442"/>
      <c r="I2" s="442"/>
      <c r="J2" s="442"/>
      <c r="K2" s="442"/>
      <c r="L2" s="442"/>
      <c r="M2" s="306"/>
      <c r="N2" s="306"/>
      <c r="O2" s="306"/>
      <c r="P2" s="306"/>
      <c r="Q2" s="306"/>
      <c r="R2" s="228"/>
      <c r="S2" s="228"/>
      <c r="T2" s="228"/>
      <c r="U2" s="228"/>
      <c r="V2" s="228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12.75">
      <c r="A3" s="206"/>
      <c r="B3" s="22" t="s">
        <v>276</v>
      </c>
      <c r="C3" s="22" t="s">
        <v>273</v>
      </c>
      <c r="D3" s="22" t="s">
        <v>269</v>
      </c>
      <c r="E3" s="22" t="s">
        <v>264</v>
      </c>
      <c r="F3" s="22" t="s">
        <v>262</v>
      </c>
      <c r="G3" s="22" t="s">
        <v>250</v>
      </c>
      <c r="H3" s="22" t="s">
        <v>247</v>
      </c>
      <c r="I3" s="22" t="s">
        <v>226</v>
      </c>
      <c r="J3" s="22" t="s">
        <v>215</v>
      </c>
      <c r="K3" s="22" t="s">
        <v>216</v>
      </c>
      <c r="L3" s="22" t="s">
        <v>36</v>
      </c>
      <c r="M3" s="22" t="s">
        <v>37</v>
      </c>
      <c r="N3" s="22" t="s">
        <v>38</v>
      </c>
      <c r="O3" s="22" t="s">
        <v>34</v>
      </c>
      <c r="P3" s="22" t="s">
        <v>33</v>
      </c>
      <c r="Q3" s="22" t="s">
        <v>31</v>
      </c>
      <c r="R3" s="22" t="s">
        <v>30</v>
      </c>
      <c r="S3" s="22" t="s">
        <v>28</v>
      </c>
      <c r="T3" s="22" t="s">
        <v>25</v>
      </c>
      <c r="U3" s="22" t="s">
        <v>26</v>
      </c>
      <c r="V3" s="22" t="s">
        <v>19</v>
      </c>
      <c r="W3" s="22" t="s">
        <v>16</v>
      </c>
      <c r="X3" s="22" t="s">
        <v>20</v>
      </c>
      <c r="Y3" s="22" t="s">
        <v>21</v>
      </c>
      <c r="Z3" s="22" t="s">
        <v>13</v>
      </c>
      <c r="AA3" s="22" t="s">
        <v>22</v>
      </c>
      <c r="AB3" s="22" t="s">
        <v>17</v>
      </c>
      <c r="AC3" s="22" t="s">
        <v>23</v>
      </c>
      <c r="AD3" s="22" t="s">
        <v>24</v>
      </c>
      <c r="AE3" s="22" t="s">
        <v>9</v>
      </c>
    </row>
    <row r="4" spans="1:42" ht="12.75">
      <c r="A4" s="207" t="s">
        <v>186</v>
      </c>
      <c r="B4" s="294">
        <v>1917.9</v>
      </c>
      <c r="C4" s="294">
        <v>472.8</v>
      </c>
      <c r="D4" s="294">
        <v>449.6</v>
      </c>
      <c r="E4" s="291">
        <v>486.6</v>
      </c>
      <c r="F4" s="291">
        <v>508.9</v>
      </c>
      <c r="G4" s="277">
        <v>2026.8999999999999</v>
      </c>
      <c r="H4" s="1">
        <v>503.76276809480396</v>
      </c>
      <c r="I4" s="1">
        <v>515.2</v>
      </c>
      <c r="J4" s="1">
        <v>506.79999999999995</v>
      </c>
      <c r="K4" s="1">
        <v>501</v>
      </c>
      <c r="L4" s="163">
        <v>1876</v>
      </c>
      <c r="M4" s="1">
        <v>440.4</v>
      </c>
      <c r="N4" s="1">
        <v>475.2</v>
      </c>
      <c r="O4" s="1">
        <v>481.9</v>
      </c>
      <c r="P4" s="1">
        <v>478.5</v>
      </c>
      <c r="Q4" s="163">
        <v>1890.49</v>
      </c>
      <c r="R4" s="1">
        <v>483.1</v>
      </c>
      <c r="S4" s="1">
        <v>481.19</v>
      </c>
      <c r="T4" s="1">
        <v>483.5</v>
      </c>
      <c r="U4" s="1">
        <v>442.7</v>
      </c>
      <c r="V4" s="163">
        <v>1607.5000000000002</v>
      </c>
      <c r="W4" s="1">
        <v>403.2</v>
      </c>
      <c r="X4" s="1">
        <v>396.5</v>
      </c>
      <c r="Y4" s="1">
        <v>400.6</v>
      </c>
      <c r="Z4" s="1">
        <v>407.2</v>
      </c>
      <c r="AA4" s="163">
        <v>1616.4</v>
      </c>
      <c r="AB4" s="1">
        <v>409.1</v>
      </c>
      <c r="AC4" s="1">
        <v>400.3</v>
      </c>
      <c r="AD4" s="1">
        <v>400.9</v>
      </c>
      <c r="AE4" s="1">
        <v>406.1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15" t="s">
        <v>207</v>
      </c>
      <c r="B5" s="312">
        <v>1400.6</v>
      </c>
      <c r="C5" s="312">
        <v>346.6</v>
      </c>
      <c r="D5" s="312">
        <v>346</v>
      </c>
      <c r="E5" s="292">
        <v>348.7</v>
      </c>
      <c r="F5" s="292">
        <v>359.3</v>
      </c>
      <c r="G5" s="274">
        <v>1454</v>
      </c>
      <c r="H5" s="161">
        <v>365.662768094804</v>
      </c>
      <c r="I5" s="161">
        <v>358.9</v>
      </c>
      <c r="J5" s="161">
        <v>362.2</v>
      </c>
      <c r="K5" s="161">
        <v>367.2</v>
      </c>
      <c r="L5" s="216">
        <v>1457.4</v>
      </c>
      <c r="M5" s="161">
        <v>367.6</v>
      </c>
      <c r="N5" s="161">
        <v>361.4</v>
      </c>
      <c r="O5" s="161">
        <v>361.6</v>
      </c>
      <c r="P5" s="161">
        <v>366.8</v>
      </c>
      <c r="Q5" s="216">
        <v>1550.49</v>
      </c>
      <c r="R5" s="161">
        <v>383.8</v>
      </c>
      <c r="S5" s="162">
        <v>386.80343724782176</v>
      </c>
      <c r="T5" s="162">
        <v>387.2059831174458</v>
      </c>
      <c r="U5" s="161">
        <v>392.69223192391553</v>
      </c>
      <c r="V5" s="216">
        <v>1607.5000000000002</v>
      </c>
      <c r="W5" s="161">
        <v>403.2</v>
      </c>
      <c r="X5" s="161">
        <v>396.5</v>
      </c>
      <c r="Y5" s="161">
        <v>400.6</v>
      </c>
      <c r="Z5" s="161">
        <v>407.2</v>
      </c>
      <c r="AA5" s="216">
        <v>1616.4</v>
      </c>
      <c r="AB5" s="161">
        <v>409.1</v>
      </c>
      <c r="AC5" s="161">
        <v>400.3</v>
      </c>
      <c r="AD5" s="161">
        <v>400.9</v>
      </c>
      <c r="AE5" s="161">
        <v>406.1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2.75">
      <c r="A6" s="215" t="s">
        <v>206</v>
      </c>
      <c r="B6" s="312">
        <v>517.4</v>
      </c>
      <c r="C6" s="312">
        <v>126.2</v>
      </c>
      <c r="D6" s="312">
        <v>103.6</v>
      </c>
      <c r="E6" s="292">
        <v>137.9</v>
      </c>
      <c r="F6" s="292">
        <v>149.6</v>
      </c>
      <c r="G6" s="274">
        <v>572.8</v>
      </c>
      <c r="H6" s="161">
        <v>138.1</v>
      </c>
      <c r="I6" s="161">
        <v>156.3</v>
      </c>
      <c r="J6" s="161">
        <v>144.6</v>
      </c>
      <c r="K6" s="161">
        <v>133.8</v>
      </c>
      <c r="L6" s="217">
        <v>418.6</v>
      </c>
      <c r="M6" s="161">
        <v>72.8</v>
      </c>
      <c r="N6" s="161">
        <v>113.8</v>
      </c>
      <c r="O6" s="161">
        <v>120.30000000000001</v>
      </c>
      <c r="P6" s="161">
        <v>111.69999999999999</v>
      </c>
      <c r="Q6" s="217">
        <v>340</v>
      </c>
      <c r="R6" s="161">
        <v>99.30000000000001</v>
      </c>
      <c r="S6" s="161">
        <v>94.38656275217824</v>
      </c>
      <c r="T6" s="161">
        <v>96.29401688255422</v>
      </c>
      <c r="U6" s="161">
        <v>50.00776807608446</v>
      </c>
      <c r="V6" s="217">
        <v>0</v>
      </c>
      <c r="W6" s="161">
        <v>0</v>
      </c>
      <c r="X6" s="161">
        <v>0</v>
      </c>
      <c r="Y6" s="161">
        <v>0</v>
      </c>
      <c r="Z6" s="161">
        <v>0</v>
      </c>
      <c r="AA6" s="217">
        <v>0</v>
      </c>
      <c r="AB6" s="161">
        <v>0</v>
      </c>
      <c r="AC6" s="161">
        <v>0</v>
      </c>
      <c r="AD6" s="161">
        <v>0</v>
      </c>
      <c r="AE6" s="161">
        <v>0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07" t="s">
        <v>187</v>
      </c>
      <c r="B7" s="294">
        <v>2539.6</v>
      </c>
      <c r="C7" s="294">
        <v>691.7</v>
      </c>
      <c r="D7" s="294">
        <v>581.9</v>
      </c>
      <c r="E7" s="291">
        <v>596.1</v>
      </c>
      <c r="F7" s="291">
        <v>670</v>
      </c>
      <c r="G7" s="3">
        <v>2564.4</v>
      </c>
      <c r="H7" s="159">
        <v>664.4816164995442</v>
      </c>
      <c r="I7" s="159">
        <v>612.4925329990884</v>
      </c>
      <c r="J7" s="159">
        <v>602.1443233824976</v>
      </c>
      <c r="K7" s="159">
        <v>685.239585597083</v>
      </c>
      <c r="L7" s="163">
        <v>2627.2</v>
      </c>
      <c r="M7" s="159">
        <v>691.5</v>
      </c>
      <c r="N7" s="159">
        <v>581.6</v>
      </c>
      <c r="O7" s="159">
        <v>650.4</v>
      </c>
      <c r="P7" s="159">
        <v>703.7</v>
      </c>
      <c r="Q7" s="163">
        <v>2691.8</v>
      </c>
      <c r="R7" s="159">
        <v>736.8</v>
      </c>
      <c r="S7" s="1">
        <v>618.6</v>
      </c>
      <c r="T7" s="1">
        <v>603.9</v>
      </c>
      <c r="U7" s="1">
        <v>732.5</v>
      </c>
      <c r="V7" s="163">
        <v>2709.7</v>
      </c>
      <c r="W7" s="1">
        <v>706.2</v>
      </c>
      <c r="X7" s="1">
        <v>647.9</v>
      </c>
      <c r="Y7" s="1">
        <v>625.1</v>
      </c>
      <c r="Z7" s="1">
        <v>730.5</v>
      </c>
      <c r="AA7" s="163">
        <v>2713.1</v>
      </c>
      <c r="AB7" s="1">
        <v>725.4</v>
      </c>
      <c r="AC7" s="1">
        <v>668.7</v>
      </c>
      <c r="AD7" s="1">
        <v>594.6</v>
      </c>
      <c r="AE7" s="1">
        <v>724.4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2.75">
      <c r="A8" s="215" t="s">
        <v>207</v>
      </c>
      <c r="B8" s="312">
        <v>2480.3</v>
      </c>
      <c r="C8" s="312">
        <v>669.8</v>
      </c>
      <c r="D8" s="312">
        <v>569.6</v>
      </c>
      <c r="E8" s="292">
        <v>583.5</v>
      </c>
      <c r="F8" s="292">
        <v>657.3</v>
      </c>
      <c r="G8" s="274">
        <v>2512.7999999999997</v>
      </c>
      <c r="H8" s="161">
        <v>651.4816164995442</v>
      </c>
      <c r="I8" s="161">
        <v>600.7925329990884</v>
      </c>
      <c r="J8" s="161">
        <v>588.7443233824977</v>
      </c>
      <c r="K8" s="161">
        <v>671.839585597083</v>
      </c>
      <c r="L8" s="217">
        <v>2569.2</v>
      </c>
      <c r="M8" s="161">
        <v>677.2</v>
      </c>
      <c r="N8" s="161">
        <v>566.9</v>
      </c>
      <c r="O8" s="161">
        <v>635.9</v>
      </c>
      <c r="P8" s="161">
        <v>689.5</v>
      </c>
      <c r="Q8" s="217">
        <v>2666.9</v>
      </c>
      <c r="R8" s="161">
        <v>721.8</v>
      </c>
      <c r="S8" s="161">
        <v>608.7</v>
      </c>
      <c r="T8" s="161">
        <v>603.9</v>
      </c>
      <c r="U8" s="161">
        <v>732.5</v>
      </c>
      <c r="V8" s="217">
        <v>2709.7</v>
      </c>
      <c r="W8" s="161">
        <v>706.2</v>
      </c>
      <c r="X8" s="161">
        <v>647.9</v>
      </c>
      <c r="Y8" s="161">
        <v>625.1</v>
      </c>
      <c r="Z8" s="161">
        <v>730.5</v>
      </c>
      <c r="AA8" s="217">
        <v>2713.1</v>
      </c>
      <c r="AB8" s="161">
        <v>725.4</v>
      </c>
      <c r="AC8" s="161">
        <v>668.7</v>
      </c>
      <c r="AD8" s="161">
        <v>594.6</v>
      </c>
      <c r="AE8" s="161">
        <v>724.4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2.75">
      <c r="A9" s="215" t="s">
        <v>209</v>
      </c>
      <c r="B9" s="312">
        <v>59.4</v>
      </c>
      <c r="C9" s="312">
        <v>21.9</v>
      </c>
      <c r="D9" s="312">
        <v>12.3</v>
      </c>
      <c r="E9" s="292">
        <v>12.5</v>
      </c>
      <c r="F9" s="292">
        <v>12.6</v>
      </c>
      <c r="G9" s="274">
        <v>51.5</v>
      </c>
      <c r="H9" s="161">
        <v>13</v>
      </c>
      <c r="I9" s="161">
        <v>11.7</v>
      </c>
      <c r="J9" s="161">
        <v>13.4</v>
      </c>
      <c r="K9" s="161">
        <v>13.4</v>
      </c>
      <c r="L9" s="217">
        <v>58</v>
      </c>
      <c r="M9" s="161">
        <v>14.3</v>
      </c>
      <c r="N9" s="161">
        <v>14.7</v>
      </c>
      <c r="O9" s="161">
        <v>14.5</v>
      </c>
      <c r="P9" s="161">
        <v>14.2</v>
      </c>
      <c r="Q9" s="217">
        <v>24.9</v>
      </c>
      <c r="R9" s="161">
        <v>15</v>
      </c>
      <c r="S9" s="161">
        <v>9.9</v>
      </c>
      <c r="T9" s="161">
        <v>0</v>
      </c>
      <c r="U9" s="161">
        <v>0</v>
      </c>
      <c r="V9" s="217">
        <v>0</v>
      </c>
      <c r="W9" s="161">
        <v>0</v>
      </c>
      <c r="X9" s="161">
        <v>0</v>
      </c>
      <c r="Y9" s="161">
        <v>0</v>
      </c>
      <c r="Z9" s="161">
        <v>0</v>
      </c>
      <c r="AA9" s="217">
        <v>0</v>
      </c>
      <c r="AB9" s="161">
        <v>0</v>
      </c>
      <c r="AC9" s="161">
        <v>0</v>
      </c>
      <c r="AD9" s="161">
        <v>0</v>
      </c>
      <c r="AE9" s="161">
        <v>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31" ht="12.75">
      <c r="A10" s="209" t="s">
        <v>188</v>
      </c>
      <c r="B10" s="313">
        <v>4457.6</v>
      </c>
      <c r="C10" s="313">
        <v>1164.6</v>
      </c>
      <c r="D10" s="313">
        <v>1031.5</v>
      </c>
      <c r="E10" s="293">
        <v>1082.6</v>
      </c>
      <c r="F10" s="293">
        <v>1178.8</v>
      </c>
      <c r="G10" s="3">
        <v>4591.3</v>
      </c>
      <c r="H10" s="3">
        <v>1168.244384594348</v>
      </c>
      <c r="I10" s="3">
        <v>1127.6925329990886</v>
      </c>
      <c r="J10" s="3">
        <v>1108.9443233824977</v>
      </c>
      <c r="K10" s="3">
        <v>1186.239585597083</v>
      </c>
      <c r="L10" s="163">
        <v>4503.1</v>
      </c>
      <c r="M10" s="3">
        <v>1131.8</v>
      </c>
      <c r="N10" s="3">
        <v>1056.8</v>
      </c>
      <c r="O10" s="3">
        <v>1132.3</v>
      </c>
      <c r="P10" s="3">
        <v>1182.2</v>
      </c>
      <c r="Q10" s="163">
        <v>4582.29</v>
      </c>
      <c r="R10" s="3">
        <v>1219.9</v>
      </c>
      <c r="S10" s="3">
        <v>1099.79</v>
      </c>
      <c r="T10" s="3">
        <v>1087.4</v>
      </c>
      <c r="U10" s="3">
        <v>1175.2</v>
      </c>
      <c r="V10" s="163">
        <v>4317.2</v>
      </c>
      <c r="W10" s="3">
        <v>1109.4</v>
      </c>
      <c r="X10" s="3">
        <v>1044.4</v>
      </c>
      <c r="Y10" s="3">
        <v>1025.7</v>
      </c>
      <c r="Z10" s="3">
        <v>1137.7</v>
      </c>
      <c r="AA10" s="163">
        <v>4329.5</v>
      </c>
      <c r="AB10" s="3">
        <v>1134.5</v>
      </c>
      <c r="AC10" s="3">
        <v>1069</v>
      </c>
      <c r="AD10" s="3">
        <v>995.5</v>
      </c>
      <c r="AE10" s="3">
        <v>1130.5</v>
      </c>
    </row>
    <row r="11" spans="1:31" ht="12.75">
      <c r="A11" s="209" t="s">
        <v>210</v>
      </c>
      <c r="B11" s="313">
        <v>78.6</v>
      </c>
      <c r="C11" s="313">
        <v>81.6</v>
      </c>
      <c r="D11" s="313">
        <v>72.3</v>
      </c>
      <c r="E11" s="293">
        <v>76.7</v>
      </c>
      <c r="F11" s="293">
        <v>83.5</v>
      </c>
      <c r="G11" s="3">
        <v>81.3160795359532</v>
      </c>
      <c r="H11" s="159">
        <v>83.95815978260869</v>
      </c>
      <c r="I11" s="159">
        <v>79.68351847826088</v>
      </c>
      <c r="J11" s="159">
        <v>78.57546923076923</v>
      </c>
      <c r="K11" s="159">
        <v>83.0471706521739</v>
      </c>
      <c r="L11" s="218">
        <v>79.53831698630137</v>
      </c>
      <c r="M11" s="159">
        <v>79.3121152173913</v>
      </c>
      <c r="N11" s="159">
        <v>74.05640869565217</v>
      </c>
      <c r="O11" s="159">
        <v>80.2191</v>
      </c>
      <c r="P11" s="159">
        <v>84.68492666666667</v>
      </c>
      <c r="Q11" s="218">
        <v>80.9370510410959</v>
      </c>
      <c r="R11" s="159">
        <v>85.48581847826087</v>
      </c>
      <c r="S11" s="159">
        <v>77.06897967391305</v>
      </c>
      <c r="T11" s="159">
        <v>77.03810769230769</v>
      </c>
      <c r="U11" s="159">
        <v>84.18349333333333</v>
      </c>
      <c r="V11" s="218">
        <v>76.25476273972605</v>
      </c>
      <c r="W11" s="159">
        <v>77.74241086956523</v>
      </c>
      <c r="X11" s="159">
        <v>73.1874652173913</v>
      </c>
      <c r="Y11" s="159">
        <v>72.66690000000001</v>
      </c>
      <c r="Z11" s="159">
        <v>80.60166923076923</v>
      </c>
      <c r="AA11" s="218">
        <v>76.47201780821918</v>
      </c>
      <c r="AB11" s="159">
        <v>79.50132065217392</v>
      </c>
      <c r="AC11" s="159">
        <v>74.91133695652174</v>
      </c>
      <c r="AD11" s="159">
        <v>70.52734615384615</v>
      </c>
      <c r="AE11" s="159">
        <v>80.98148333333333</v>
      </c>
    </row>
    <row r="12" spans="1:31" ht="12.75">
      <c r="A12" s="177"/>
      <c r="B12" s="294"/>
      <c r="C12" s="333"/>
      <c r="D12" s="177"/>
      <c r="E12" s="177"/>
      <c r="F12" s="177"/>
      <c r="G12" s="18"/>
      <c r="H12" s="18"/>
      <c r="I12" s="18"/>
      <c r="J12" s="18"/>
      <c r="L12" s="56"/>
      <c r="O12" s="18"/>
      <c r="P12" s="18"/>
      <c r="Q12" s="56"/>
      <c r="R12" s="18"/>
      <c r="S12" s="18"/>
      <c r="T12" s="18"/>
      <c r="U12" s="18"/>
      <c r="V12" s="56"/>
      <c r="W12" s="18"/>
      <c r="X12" s="18"/>
      <c r="Y12" s="18"/>
      <c r="Z12" s="18"/>
      <c r="AA12" s="56"/>
      <c r="AB12" s="18"/>
      <c r="AC12" s="18"/>
      <c r="AD12" s="18"/>
      <c r="AE12" s="18"/>
    </row>
    <row r="13" spans="1:31" ht="12.75">
      <c r="A13" s="270"/>
      <c r="B13" s="339"/>
      <c r="C13" s="334"/>
      <c r="D13" s="270"/>
      <c r="E13" s="270"/>
      <c r="F13" s="270"/>
      <c r="G13" s="18"/>
      <c r="H13" s="18"/>
      <c r="I13" s="18"/>
      <c r="J13" s="18"/>
      <c r="K13" s="18"/>
      <c r="L13" s="56"/>
      <c r="M13" s="18"/>
      <c r="N13" s="18"/>
      <c r="O13" s="18"/>
      <c r="P13" s="18"/>
      <c r="Q13" s="56"/>
      <c r="R13" s="18"/>
      <c r="S13" s="18"/>
      <c r="T13" s="18"/>
      <c r="U13" s="18"/>
      <c r="V13" s="56"/>
      <c r="W13" s="18"/>
      <c r="X13" s="18"/>
      <c r="Y13" s="18"/>
      <c r="Z13" s="18"/>
      <c r="AA13" s="56"/>
      <c r="AB13" s="18"/>
      <c r="AC13" s="18"/>
      <c r="AD13" s="18"/>
      <c r="AE13" s="18"/>
    </row>
    <row r="14" spans="1:31" ht="12.75">
      <c r="A14" s="268" t="s">
        <v>189</v>
      </c>
      <c r="B14" s="337"/>
      <c r="C14" s="442" t="s">
        <v>212</v>
      </c>
      <c r="D14" s="442"/>
      <c r="E14" s="442"/>
      <c r="F14" s="442"/>
      <c r="G14" s="442"/>
      <c r="H14" s="442"/>
      <c r="I14" s="442"/>
      <c r="J14" s="442"/>
      <c r="K14" s="442"/>
      <c r="L14" s="442"/>
      <c r="M14" s="306"/>
      <c r="N14" s="306"/>
      <c r="O14" s="306"/>
      <c r="P14" s="306"/>
      <c r="Q14" s="306"/>
      <c r="R14" s="228"/>
      <c r="S14" s="228"/>
      <c r="T14" s="228"/>
      <c r="U14" s="228"/>
      <c r="V14" s="228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12.75">
      <c r="A15" s="206"/>
      <c r="B15" s="22" t="s">
        <v>276</v>
      </c>
      <c r="C15" s="22" t="s">
        <v>273</v>
      </c>
      <c r="D15" s="22" t="s">
        <v>269</v>
      </c>
      <c r="E15" s="22" t="s">
        <v>264</v>
      </c>
      <c r="F15" s="22" t="s">
        <v>262</v>
      </c>
      <c r="G15" s="22" t="s">
        <v>250</v>
      </c>
      <c r="H15" s="22" t="s">
        <v>247</v>
      </c>
      <c r="I15" s="22" t="s">
        <v>226</v>
      </c>
      <c r="J15" s="22" t="s">
        <v>215</v>
      </c>
      <c r="K15" s="22" t="s">
        <v>216</v>
      </c>
      <c r="L15" s="22" t="s">
        <v>36</v>
      </c>
      <c r="M15" s="22" t="s">
        <v>37</v>
      </c>
      <c r="N15" s="22" t="s">
        <v>38</v>
      </c>
      <c r="O15" s="22" t="s">
        <v>34</v>
      </c>
      <c r="P15" s="22" t="s">
        <v>33</v>
      </c>
      <c r="Q15" s="22" t="s">
        <v>31</v>
      </c>
      <c r="R15" s="22" t="s">
        <v>30</v>
      </c>
      <c r="S15" s="22" t="s">
        <v>28</v>
      </c>
      <c r="T15" s="22" t="s">
        <v>25</v>
      </c>
      <c r="U15" s="22" t="s">
        <v>26</v>
      </c>
      <c r="V15" s="22" t="s">
        <v>19</v>
      </c>
      <c r="W15" s="22" t="s">
        <v>16</v>
      </c>
      <c r="X15" s="22" t="s">
        <v>20</v>
      </c>
      <c r="Y15" s="22" t="s">
        <v>21</v>
      </c>
      <c r="Z15" s="22" t="s">
        <v>13</v>
      </c>
      <c r="AA15" s="22" t="s">
        <v>22</v>
      </c>
      <c r="AB15" s="22" t="s">
        <v>17</v>
      </c>
      <c r="AC15" s="22" t="s">
        <v>23</v>
      </c>
      <c r="AD15" s="22" t="s">
        <v>24</v>
      </c>
      <c r="AE15" s="22" t="s">
        <v>9</v>
      </c>
    </row>
    <row r="16" spans="1:40" ht="12.75">
      <c r="A16" s="207" t="s">
        <v>186</v>
      </c>
      <c r="B16" s="316">
        <v>22899.8</v>
      </c>
      <c r="C16" s="316">
        <v>6922.5</v>
      </c>
      <c r="D16" s="316">
        <v>4005.9</v>
      </c>
      <c r="E16" s="11">
        <v>4411.1</v>
      </c>
      <c r="F16" s="11">
        <v>7560.3</v>
      </c>
      <c r="G16" s="216">
        <v>21653.3</v>
      </c>
      <c r="H16" s="1">
        <v>6184.3</v>
      </c>
      <c r="I16" s="1">
        <v>3661.5</v>
      </c>
      <c r="J16" s="1">
        <v>4496.7</v>
      </c>
      <c r="K16" s="1">
        <v>7310.8</v>
      </c>
      <c r="L16" s="163">
        <v>17357.6996092877</v>
      </c>
      <c r="M16" s="1">
        <v>6469.6</v>
      </c>
      <c r="N16" s="1">
        <v>3284.311296985079</v>
      </c>
      <c r="O16" s="1">
        <v>3078.1956929935404</v>
      </c>
      <c r="P16" s="1">
        <v>4525.592619309091</v>
      </c>
      <c r="Q16" s="163">
        <v>15005.619383602188</v>
      </c>
      <c r="R16" s="1">
        <v>4132</v>
      </c>
      <c r="S16" s="1">
        <v>2731.41938360219</v>
      </c>
      <c r="T16" s="1">
        <v>2964.5</v>
      </c>
      <c r="U16" s="159">
        <v>5177.7</v>
      </c>
      <c r="V16" s="163">
        <v>13756.397486999998</v>
      </c>
      <c r="W16" s="1">
        <v>4070.1</v>
      </c>
      <c r="X16" s="1">
        <v>2315.2</v>
      </c>
      <c r="Y16" s="159">
        <v>2698.1973209999996</v>
      </c>
      <c r="Z16" s="159">
        <v>4672.900166</v>
      </c>
      <c r="AA16" s="163">
        <v>13166.8</v>
      </c>
      <c r="AB16" s="1">
        <v>3871.4</v>
      </c>
      <c r="AC16" s="1">
        <v>2320.7</v>
      </c>
      <c r="AD16" s="1">
        <v>2588.5</v>
      </c>
      <c r="AE16" s="1">
        <v>4386.2</v>
      </c>
      <c r="AG16" s="17"/>
      <c r="AH16" s="17"/>
      <c r="AI16" s="17"/>
      <c r="AJ16" s="17"/>
      <c r="AK16" s="17"/>
      <c r="AL16" s="17"/>
      <c r="AM16" s="17"/>
      <c r="AN16" s="17"/>
    </row>
    <row r="17" spans="1:42" ht="12.75">
      <c r="A17" s="215" t="s">
        <v>208</v>
      </c>
      <c r="B17" s="432">
        <v>2510.7</v>
      </c>
      <c r="C17" s="432">
        <v>560.6</v>
      </c>
      <c r="D17" s="432">
        <v>614.4</v>
      </c>
      <c r="E17" s="433">
        <v>571.3</v>
      </c>
      <c r="F17" s="433">
        <v>764.4</v>
      </c>
      <c r="G17" s="274">
        <v>2311</v>
      </c>
      <c r="H17" s="161">
        <v>647.8</v>
      </c>
      <c r="I17" s="161">
        <v>639.3</v>
      </c>
      <c r="J17" s="161">
        <v>501.5</v>
      </c>
      <c r="K17" s="161">
        <v>522.4</v>
      </c>
      <c r="L17" s="164">
        <v>1759.5117999999998</v>
      </c>
      <c r="M17" s="161">
        <v>488.073910292288</v>
      </c>
      <c r="N17" s="161">
        <v>362.69867140508063</v>
      </c>
      <c r="O17" s="161">
        <v>444.07155099354065</v>
      </c>
      <c r="P17" s="161">
        <v>464.6676673090907</v>
      </c>
      <c r="Q17" s="164">
        <v>1382.8220000000001</v>
      </c>
      <c r="R17" s="161">
        <v>356</v>
      </c>
      <c r="S17" s="162">
        <v>306.1939999999999</v>
      </c>
      <c r="T17" s="162">
        <v>271.4120000000001</v>
      </c>
      <c r="U17" s="161">
        <v>449.216</v>
      </c>
      <c r="V17" s="164">
        <v>323.68673</v>
      </c>
      <c r="W17" s="161">
        <v>210.98579000000007</v>
      </c>
      <c r="X17" s="161">
        <v>39.74300000000001</v>
      </c>
      <c r="Y17" s="161">
        <v>24.05794</v>
      </c>
      <c r="Z17" s="161">
        <v>48.9</v>
      </c>
      <c r="AA17" s="164">
        <v>0</v>
      </c>
      <c r="AB17" s="161">
        <v>0</v>
      </c>
      <c r="AC17" s="161">
        <v>0</v>
      </c>
      <c r="AD17" s="161">
        <v>0</v>
      </c>
      <c r="AE17" s="161">
        <v>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0" ht="12.75">
      <c r="A18" s="207" t="s">
        <v>187</v>
      </c>
      <c r="B18" s="316">
        <v>1373</v>
      </c>
      <c r="C18" s="316">
        <v>419.4</v>
      </c>
      <c r="D18" s="316">
        <v>243.6</v>
      </c>
      <c r="E18" s="11">
        <v>298.2</v>
      </c>
      <c r="F18" s="11">
        <v>411.8</v>
      </c>
      <c r="G18" s="216">
        <v>1295.2</v>
      </c>
      <c r="H18" s="1">
        <v>354.7</v>
      </c>
      <c r="I18" s="1">
        <v>260.8</v>
      </c>
      <c r="J18" s="1">
        <v>285.1</v>
      </c>
      <c r="K18" s="1">
        <v>394.6</v>
      </c>
      <c r="L18" s="163">
        <v>1251.7417843509113</v>
      </c>
      <c r="M18" s="1">
        <v>334.4</v>
      </c>
      <c r="N18" s="1">
        <v>271.5841276587919</v>
      </c>
      <c r="O18" s="1">
        <v>271.1980411861507</v>
      </c>
      <c r="P18" s="1">
        <v>374.55961550596874</v>
      </c>
      <c r="Q18" s="163">
        <v>1202.4476870957212</v>
      </c>
      <c r="R18" s="1">
        <v>350.57564343850925</v>
      </c>
      <c r="S18" s="1">
        <v>220.072043657212</v>
      </c>
      <c r="T18" s="1">
        <v>245.3</v>
      </c>
      <c r="U18" s="159">
        <v>386.5</v>
      </c>
      <c r="V18" s="163">
        <v>1156.1197759765416</v>
      </c>
      <c r="W18" s="1">
        <v>335.5</v>
      </c>
      <c r="X18" s="1">
        <v>215.9</v>
      </c>
      <c r="Y18" s="159">
        <v>232.66412984792794</v>
      </c>
      <c r="Z18" s="159">
        <v>372.0556461286137</v>
      </c>
      <c r="AA18" s="163">
        <v>1110.6</v>
      </c>
      <c r="AB18" s="1">
        <v>326.1</v>
      </c>
      <c r="AC18" s="1">
        <v>210.5</v>
      </c>
      <c r="AD18" s="1">
        <v>206.9</v>
      </c>
      <c r="AE18" s="1">
        <v>367.1</v>
      </c>
      <c r="AG18" s="17"/>
      <c r="AH18" s="17"/>
      <c r="AI18" s="17"/>
      <c r="AJ18" s="17"/>
      <c r="AK18" s="17"/>
      <c r="AL18" s="17"/>
      <c r="AM18" s="17"/>
      <c r="AN18" s="17"/>
    </row>
    <row r="19" spans="1:31" ht="12.75">
      <c r="A19" s="209" t="s">
        <v>309</v>
      </c>
      <c r="B19" s="434">
        <v>24272.8</v>
      </c>
      <c r="C19" s="434">
        <v>7341.9</v>
      </c>
      <c r="D19" s="434">
        <v>4249.5</v>
      </c>
      <c r="E19" s="276">
        <v>4709.3</v>
      </c>
      <c r="F19" s="276">
        <v>7972.1</v>
      </c>
      <c r="G19" s="280">
        <v>22948.5</v>
      </c>
      <c r="H19" s="3">
        <v>6539</v>
      </c>
      <c r="I19" s="3">
        <v>3922.3</v>
      </c>
      <c r="J19" s="3">
        <v>4781.8</v>
      </c>
      <c r="K19" s="3">
        <v>7705.400000000001</v>
      </c>
      <c r="L19" s="163">
        <v>18609.44139363862</v>
      </c>
      <c r="M19" s="3">
        <v>6804</v>
      </c>
      <c r="N19" s="3">
        <v>3555.8954246438707</v>
      </c>
      <c r="O19" s="3">
        <v>3349.393734179691</v>
      </c>
      <c r="P19" s="3">
        <v>4900.152234815059</v>
      </c>
      <c r="Q19" s="163">
        <v>16208.067070697909</v>
      </c>
      <c r="R19" s="3">
        <v>4482.575643438509</v>
      </c>
      <c r="S19" s="3">
        <v>2951.491427259402</v>
      </c>
      <c r="T19" s="3">
        <v>3209.8</v>
      </c>
      <c r="U19" s="3">
        <v>5564.2</v>
      </c>
      <c r="V19" s="163">
        <v>14912.51726297654</v>
      </c>
      <c r="W19" s="3">
        <v>4405.6</v>
      </c>
      <c r="X19" s="3">
        <v>2531.1</v>
      </c>
      <c r="Y19" s="3">
        <v>2930.8614508479277</v>
      </c>
      <c r="Z19" s="3">
        <v>5044.955812128614</v>
      </c>
      <c r="AA19" s="163">
        <v>14277.4</v>
      </c>
      <c r="AB19" s="3">
        <v>4197.5</v>
      </c>
      <c r="AC19" s="3">
        <v>2531.2</v>
      </c>
      <c r="AD19" s="3">
        <v>2795.4</v>
      </c>
      <c r="AE19" s="3">
        <v>4753.3</v>
      </c>
    </row>
    <row r="20" spans="1:31" ht="12.75">
      <c r="A20" s="209"/>
      <c r="B20" s="338"/>
      <c r="C20" s="335"/>
      <c r="D20" s="209"/>
      <c r="E20" s="209"/>
      <c r="F20" s="209"/>
      <c r="G20" s="3"/>
      <c r="H20" s="3"/>
      <c r="I20" s="3"/>
      <c r="J20" s="3"/>
      <c r="K20" s="3"/>
      <c r="L20" s="2"/>
      <c r="M20" s="3"/>
      <c r="N20" s="3"/>
      <c r="O20" s="3"/>
      <c r="P20" s="3"/>
      <c r="Q20" s="2"/>
      <c r="R20" s="3"/>
      <c r="S20" s="3"/>
      <c r="T20" s="3"/>
      <c r="U20" s="3"/>
      <c r="V20" s="2"/>
      <c r="W20" s="3"/>
      <c r="X20" s="3"/>
      <c r="Y20" s="3"/>
      <c r="Z20" s="3"/>
      <c r="AA20" s="2"/>
      <c r="AB20" s="3"/>
      <c r="AC20" s="3"/>
      <c r="AD20" s="3"/>
      <c r="AE20" s="3"/>
    </row>
    <row r="21" spans="1:31" ht="12.75">
      <c r="A21" s="177"/>
      <c r="B21" s="339"/>
      <c r="C21" s="333"/>
      <c r="D21" s="177"/>
      <c r="E21" s="177"/>
      <c r="F21" s="177"/>
      <c r="G21" s="18"/>
      <c r="H21" s="18"/>
      <c r="I21" s="18"/>
      <c r="J21" s="18"/>
      <c r="K21" s="18"/>
      <c r="L21" s="56"/>
      <c r="M21" s="18"/>
      <c r="N21" s="18"/>
      <c r="O21" s="18"/>
      <c r="P21" s="18"/>
      <c r="Q21" s="56"/>
      <c r="R21" s="18"/>
      <c r="S21" s="18"/>
      <c r="T21" s="18"/>
      <c r="U21" s="18"/>
      <c r="V21" s="56"/>
      <c r="W21" s="18"/>
      <c r="X21" s="18"/>
      <c r="Y21" s="18"/>
      <c r="Z21" s="18"/>
      <c r="AA21" s="56"/>
      <c r="AB21" s="18"/>
      <c r="AC21" s="18"/>
      <c r="AD21" s="18"/>
      <c r="AE21" s="18"/>
    </row>
    <row r="22" spans="1:31" ht="12.75">
      <c r="A22" s="269" t="s">
        <v>190</v>
      </c>
      <c r="B22" s="340"/>
      <c r="C22" s="442" t="s">
        <v>212</v>
      </c>
      <c r="D22" s="442"/>
      <c r="E22" s="442"/>
      <c r="F22" s="442"/>
      <c r="G22" s="442"/>
      <c r="H22" s="442"/>
      <c r="I22" s="442"/>
      <c r="J22" s="442"/>
      <c r="K22" s="442"/>
      <c r="L22" s="442"/>
      <c r="M22" s="306"/>
      <c r="N22" s="306"/>
      <c r="O22" s="306"/>
      <c r="P22" s="306"/>
      <c r="Q22" s="306"/>
      <c r="R22" s="228"/>
      <c r="S22" s="228"/>
      <c r="T22" s="228"/>
      <c r="U22" s="228"/>
      <c r="V22" s="228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1:31" ht="12.75">
      <c r="A23" s="206"/>
      <c r="B23" s="22" t="s">
        <v>276</v>
      </c>
      <c r="C23" s="22" t="s">
        <v>273</v>
      </c>
      <c r="D23" s="22" t="s">
        <v>269</v>
      </c>
      <c r="E23" s="22" t="s">
        <v>264</v>
      </c>
      <c r="F23" s="22" t="s">
        <v>262</v>
      </c>
      <c r="G23" s="22" t="s">
        <v>250</v>
      </c>
      <c r="H23" s="22" t="s">
        <v>247</v>
      </c>
      <c r="I23" s="22" t="s">
        <v>226</v>
      </c>
      <c r="J23" s="22" t="s">
        <v>215</v>
      </c>
      <c r="K23" s="22" t="s">
        <v>216</v>
      </c>
      <c r="L23" s="22" t="s">
        <v>36</v>
      </c>
      <c r="M23" s="22" t="s">
        <v>37</v>
      </c>
      <c r="N23" s="22" t="s">
        <v>38</v>
      </c>
      <c r="O23" s="22" t="s">
        <v>34</v>
      </c>
      <c r="P23" s="22" t="s">
        <v>33</v>
      </c>
      <c r="Q23" s="22" t="s">
        <v>31</v>
      </c>
      <c r="R23" s="22" t="s">
        <v>30</v>
      </c>
      <c r="S23" s="22" t="s">
        <v>28</v>
      </c>
      <c r="T23" s="22" t="s">
        <v>25</v>
      </c>
      <c r="U23" s="22" t="s">
        <v>26</v>
      </c>
      <c r="V23" s="22" t="s">
        <v>19</v>
      </c>
      <c r="W23" s="22" t="s">
        <v>16</v>
      </c>
      <c r="X23" s="22" t="s">
        <v>20</v>
      </c>
      <c r="Y23" s="22" t="s">
        <v>21</v>
      </c>
      <c r="Z23" s="22" t="s">
        <v>13</v>
      </c>
      <c r="AA23" s="22" t="s">
        <v>22</v>
      </c>
      <c r="AB23" s="22" t="s">
        <v>17</v>
      </c>
      <c r="AC23" s="22" t="s">
        <v>23</v>
      </c>
      <c r="AD23" s="22" t="s">
        <v>24</v>
      </c>
      <c r="AE23" s="22" t="s">
        <v>9</v>
      </c>
    </row>
    <row r="24" spans="1:40" s="15" customFormat="1" ht="12.75">
      <c r="A24" s="206" t="s">
        <v>191</v>
      </c>
      <c r="B24" s="295">
        <v>698</v>
      </c>
      <c r="C24" s="295">
        <v>196.2</v>
      </c>
      <c r="D24" s="295">
        <v>124.9</v>
      </c>
      <c r="E24" s="295">
        <v>168.8</v>
      </c>
      <c r="F24" s="314">
        <v>208.1</v>
      </c>
      <c r="G24" s="280">
        <v>685</v>
      </c>
      <c r="H24" s="159">
        <v>178.7</v>
      </c>
      <c r="I24" s="159">
        <v>157.9</v>
      </c>
      <c r="J24" s="159">
        <v>156.1</v>
      </c>
      <c r="K24" s="1">
        <v>192.3</v>
      </c>
      <c r="L24" s="163">
        <v>744.4</v>
      </c>
      <c r="M24" s="1">
        <v>192</v>
      </c>
      <c r="N24" s="1">
        <v>162.7953243636536</v>
      </c>
      <c r="O24" s="1">
        <v>158</v>
      </c>
      <c r="P24" s="1">
        <v>206.7</v>
      </c>
      <c r="Q24" s="163">
        <v>723.8</v>
      </c>
      <c r="R24" s="1">
        <v>200.7</v>
      </c>
      <c r="S24" s="1">
        <v>154.2</v>
      </c>
      <c r="T24" s="1">
        <v>153</v>
      </c>
      <c r="U24" s="1">
        <v>215.9</v>
      </c>
      <c r="V24" s="163">
        <v>723.4</v>
      </c>
      <c r="W24" s="1">
        <v>201.3</v>
      </c>
      <c r="X24" s="1">
        <v>156.7</v>
      </c>
      <c r="Y24" s="1">
        <v>154.8</v>
      </c>
      <c r="Z24" s="1">
        <v>210.6</v>
      </c>
      <c r="AA24" s="163">
        <v>681.9</v>
      </c>
      <c r="AB24" s="1">
        <v>200</v>
      </c>
      <c r="AC24" s="1">
        <v>149.7</v>
      </c>
      <c r="AD24" s="1">
        <v>132.2</v>
      </c>
      <c r="AE24" s="1">
        <v>200</v>
      </c>
      <c r="AG24" s="17"/>
      <c r="AH24" s="17"/>
      <c r="AI24" s="17"/>
      <c r="AJ24" s="17"/>
      <c r="AK24" s="17"/>
      <c r="AL24" s="17"/>
      <c r="AM24" s="17"/>
      <c r="AN24" s="17"/>
    </row>
    <row r="25" spans="1:40" s="15" customFormat="1" ht="12.75">
      <c r="A25" s="206" t="s">
        <v>192</v>
      </c>
      <c r="B25" s="295">
        <v>58.4</v>
      </c>
      <c r="C25" s="295">
        <v>21.6</v>
      </c>
      <c r="D25" s="295">
        <v>12.1</v>
      </c>
      <c r="E25" s="295">
        <v>12.3</v>
      </c>
      <c r="F25" s="295">
        <v>12.4</v>
      </c>
      <c r="G25" s="216">
        <v>50.599999999999994</v>
      </c>
      <c r="H25" s="1">
        <v>12.8</v>
      </c>
      <c r="I25" s="1">
        <v>11.5</v>
      </c>
      <c r="J25" s="1">
        <v>13.1</v>
      </c>
      <c r="K25" s="1">
        <v>13.2</v>
      </c>
      <c r="L25" s="163">
        <v>55.9</v>
      </c>
      <c r="M25" s="1">
        <v>12.8</v>
      </c>
      <c r="N25" s="1">
        <v>14.4</v>
      </c>
      <c r="O25" s="1">
        <v>14.5</v>
      </c>
      <c r="P25" s="1">
        <v>14.2</v>
      </c>
      <c r="Q25" s="163">
        <v>24.9</v>
      </c>
      <c r="R25" s="1">
        <v>15</v>
      </c>
      <c r="S25" s="1">
        <v>9.9</v>
      </c>
      <c r="T25" s="1"/>
      <c r="U25" s="1"/>
      <c r="V25" s="163"/>
      <c r="W25" s="1"/>
      <c r="X25" s="1"/>
      <c r="Y25" s="1"/>
      <c r="Z25" s="1"/>
      <c r="AA25" s="163"/>
      <c r="AB25" s="1"/>
      <c r="AC25" s="1"/>
      <c r="AD25" s="1"/>
      <c r="AE25" s="1"/>
      <c r="AG25" s="17"/>
      <c r="AH25" s="17"/>
      <c r="AI25" s="17"/>
      <c r="AJ25" s="17"/>
      <c r="AK25" s="17"/>
      <c r="AL25" s="17"/>
      <c r="AM25" s="17"/>
      <c r="AN25" s="17"/>
    </row>
    <row r="26" spans="1:31" s="15" customFormat="1" ht="12.75">
      <c r="A26" s="206"/>
      <c r="B26" s="295"/>
      <c r="C26" s="206"/>
      <c r="D26" s="206"/>
      <c r="E26" s="206"/>
      <c r="F26" s="206"/>
      <c r="G26" s="5"/>
      <c r="H26" s="5"/>
      <c r="I26" s="5"/>
      <c r="J26" s="5"/>
      <c r="K26" s="5"/>
      <c r="L26" s="4"/>
      <c r="M26" s="5"/>
      <c r="N26" s="5"/>
      <c r="O26" s="5"/>
      <c r="P26" s="5"/>
      <c r="Q26" s="4"/>
      <c r="R26" s="5"/>
      <c r="S26" s="5"/>
      <c r="T26" s="5"/>
      <c r="U26" s="5"/>
      <c r="V26" s="4"/>
      <c r="W26" s="5"/>
      <c r="X26" s="5"/>
      <c r="Y26" s="5"/>
      <c r="Z26" s="5"/>
      <c r="AA26" s="4"/>
      <c r="AB26" s="5"/>
      <c r="AC26" s="5"/>
      <c r="AD26" s="5"/>
      <c r="AE26" s="5"/>
    </row>
    <row r="27" spans="1:31" ht="12.75">
      <c r="A27" s="177"/>
      <c r="B27" s="339"/>
      <c r="C27" s="333"/>
      <c r="D27" s="177"/>
      <c r="E27" s="177"/>
      <c r="F27" s="177"/>
      <c r="G27" s="18"/>
      <c r="H27" s="18"/>
      <c r="I27" s="18"/>
      <c r="J27" s="18"/>
      <c r="K27" s="18"/>
      <c r="L27" s="56"/>
      <c r="M27" s="18"/>
      <c r="N27" s="18"/>
      <c r="O27" s="18"/>
      <c r="P27" s="18"/>
      <c r="Q27" s="56"/>
      <c r="R27" s="18"/>
      <c r="S27" s="18"/>
      <c r="T27" s="18"/>
      <c r="U27" s="18"/>
      <c r="V27" s="56"/>
      <c r="W27" s="18"/>
      <c r="X27" s="18"/>
      <c r="Y27" s="18"/>
      <c r="Z27" s="18"/>
      <c r="AA27" s="56"/>
      <c r="AB27" s="18"/>
      <c r="AC27" s="18"/>
      <c r="AD27" s="18"/>
      <c r="AE27" s="18"/>
    </row>
    <row r="28" spans="1:31" ht="12.75">
      <c r="A28" s="268" t="s">
        <v>193</v>
      </c>
      <c r="B28" s="337"/>
      <c r="C28" s="442" t="s">
        <v>212</v>
      </c>
      <c r="D28" s="442"/>
      <c r="E28" s="442"/>
      <c r="F28" s="442"/>
      <c r="G28" s="442"/>
      <c r="H28" s="442"/>
      <c r="I28" s="442"/>
      <c r="J28" s="442"/>
      <c r="K28" s="442"/>
      <c r="L28" s="442"/>
      <c r="M28" s="306"/>
      <c r="N28" s="306"/>
      <c r="O28" s="306"/>
      <c r="P28" s="306"/>
      <c r="Q28" s="306"/>
      <c r="R28" s="228"/>
      <c r="S28" s="228"/>
      <c r="T28" s="228"/>
      <c r="U28" s="228"/>
      <c r="V28" s="228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ht="12.75">
      <c r="A29" s="206"/>
      <c r="B29" s="22" t="s">
        <v>276</v>
      </c>
      <c r="C29" s="22" t="s">
        <v>273</v>
      </c>
      <c r="D29" s="22" t="s">
        <v>269</v>
      </c>
      <c r="E29" s="22" t="s">
        <v>264</v>
      </c>
      <c r="F29" s="22" t="s">
        <v>262</v>
      </c>
      <c r="G29" s="22" t="s">
        <v>250</v>
      </c>
      <c r="H29" s="22" t="s">
        <v>247</v>
      </c>
      <c r="I29" s="22" t="s">
        <v>226</v>
      </c>
      <c r="J29" s="22" t="s">
        <v>215</v>
      </c>
      <c r="K29" s="22" t="s">
        <v>216</v>
      </c>
      <c r="L29" s="22" t="s">
        <v>36</v>
      </c>
      <c r="M29" s="22" t="s">
        <v>37</v>
      </c>
      <c r="N29" s="22" t="s">
        <v>38</v>
      </c>
      <c r="O29" s="22" t="s">
        <v>34</v>
      </c>
      <c r="P29" s="22" t="s">
        <v>33</v>
      </c>
      <c r="Q29" s="22" t="s">
        <v>31</v>
      </c>
      <c r="R29" s="22" t="s">
        <v>30</v>
      </c>
      <c r="S29" s="22" t="s">
        <v>28</v>
      </c>
      <c r="T29" s="22" t="s">
        <v>25</v>
      </c>
      <c r="U29" s="22" t="s">
        <v>26</v>
      </c>
      <c r="V29" s="22" t="s">
        <v>19</v>
      </c>
      <c r="W29" s="22" t="s">
        <v>16</v>
      </c>
      <c r="X29" s="22" t="s">
        <v>20</v>
      </c>
      <c r="Y29" s="22" t="s">
        <v>21</v>
      </c>
      <c r="Z29" s="22" t="s">
        <v>13</v>
      </c>
      <c r="AA29" s="22" t="s">
        <v>22</v>
      </c>
      <c r="AB29" s="22" t="s">
        <v>17</v>
      </c>
      <c r="AC29" s="22" t="s">
        <v>23</v>
      </c>
      <c r="AD29" s="22" t="s">
        <v>24</v>
      </c>
      <c r="AE29" s="22" t="s">
        <v>9</v>
      </c>
    </row>
    <row r="30" spans="1:40" ht="12.75">
      <c r="A30" s="207" t="s">
        <v>184</v>
      </c>
      <c r="B30" s="298">
        <v>11527</v>
      </c>
      <c r="C30" s="298">
        <v>2968</v>
      </c>
      <c r="D30" s="298">
        <v>3020</v>
      </c>
      <c r="E30" s="297">
        <v>2837</v>
      </c>
      <c r="F30" s="297">
        <v>2702</v>
      </c>
      <c r="G30" s="278">
        <v>9329.6</v>
      </c>
      <c r="H30" s="6">
        <v>1862.6</v>
      </c>
      <c r="I30" s="6">
        <v>2398</v>
      </c>
      <c r="J30" s="6">
        <v>2495</v>
      </c>
      <c r="K30" s="6">
        <v>2574</v>
      </c>
      <c r="L30" s="163">
        <v>9699.796552</v>
      </c>
      <c r="M30" s="6">
        <v>2422.7965520000002</v>
      </c>
      <c r="N30" s="6">
        <v>2142.6</v>
      </c>
      <c r="O30" s="6">
        <v>2593.9</v>
      </c>
      <c r="P30" s="6">
        <v>2540.5</v>
      </c>
      <c r="Q30" s="163">
        <v>10849.6</v>
      </c>
      <c r="R30" s="6">
        <v>2663.6</v>
      </c>
      <c r="S30" s="6">
        <v>2245</v>
      </c>
      <c r="T30" s="6">
        <v>2481</v>
      </c>
      <c r="U30" s="6">
        <v>3460</v>
      </c>
      <c r="V30" s="163">
        <v>11000</v>
      </c>
      <c r="W30" s="6">
        <v>3105</v>
      </c>
      <c r="X30" s="6">
        <v>2133</v>
      </c>
      <c r="Y30" s="6">
        <v>2763</v>
      </c>
      <c r="Z30" s="6">
        <v>2999</v>
      </c>
      <c r="AA30" s="163">
        <v>10915</v>
      </c>
      <c r="AB30" s="6">
        <v>2862</v>
      </c>
      <c r="AC30" s="6">
        <v>2177</v>
      </c>
      <c r="AD30" s="6">
        <v>2743</v>
      </c>
      <c r="AE30" s="6">
        <v>3133</v>
      </c>
      <c r="AG30" s="17"/>
      <c r="AH30" s="17"/>
      <c r="AI30" s="17"/>
      <c r="AJ30" s="17"/>
      <c r="AK30" s="17"/>
      <c r="AL30" s="17"/>
      <c r="AM30" s="17"/>
      <c r="AN30" s="17"/>
    </row>
    <row r="31" spans="1:40" ht="12.75">
      <c r="A31" s="210" t="s">
        <v>194</v>
      </c>
      <c r="B31" s="315">
        <v>10248</v>
      </c>
      <c r="C31" s="315">
        <v>2539</v>
      </c>
      <c r="D31" s="315">
        <v>2429</v>
      </c>
      <c r="E31" s="296">
        <v>2623</v>
      </c>
      <c r="F31" s="296">
        <v>2657</v>
      </c>
      <c r="G31" s="279">
        <v>8155.1</v>
      </c>
      <c r="H31" s="57">
        <v>1774.1</v>
      </c>
      <c r="I31" s="57">
        <v>2329</v>
      </c>
      <c r="J31" s="57">
        <v>2219</v>
      </c>
      <c r="K31" s="57">
        <v>1833</v>
      </c>
      <c r="L31" s="165">
        <v>8097.130462</v>
      </c>
      <c r="M31" s="57">
        <v>1751.4304620000005</v>
      </c>
      <c r="N31" s="57">
        <v>1805</v>
      </c>
      <c r="O31" s="57">
        <v>2515.2</v>
      </c>
      <c r="P31" s="57">
        <v>2025.5</v>
      </c>
      <c r="Q31" s="165">
        <v>8733.7</v>
      </c>
      <c r="R31" s="57">
        <v>1792.7</v>
      </c>
      <c r="S31" s="57">
        <v>1885</v>
      </c>
      <c r="T31" s="57">
        <v>2272</v>
      </c>
      <c r="U31" s="57">
        <v>2784</v>
      </c>
      <c r="V31" s="165">
        <v>9018</v>
      </c>
      <c r="W31" s="57">
        <v>2589</v>
      </c>
      <c r="X31" s="57">
        <v>1858</v>
      </c>
      <c r="Y31" s="57">
        <v>2432</v>
      </c>
      <c r="Z31" s="57">
        <v>2139</v>
      </c>
      <c r="AA31" s="165">
        <v>9335</v>
      </c>
      <c r="AB31" s="57">
        <v>2032</v>
      </c>
      <c r="AC31" s="57">
        <v>1947</v>
      </c>
      <c r="AD31" s="57">
        <v>2498</v>
      </c>
      <c r="AE31" s="57">
        <v>2858</v>
      </c>
      <c r="AG31" s="17"/>
      <c r="AH31" s="17"/>
      <c r="AI31" s="17"/>
      <c r="AJ31" s="17"/>
      <c r="AK31" s="17"/>
      <c r="AL31" s="17"/>
      <c r="AM31" s="17"/>
      <c r="AN31" s="17"/>
    </row>
    <row r="32" spans="1:31" ht="12.75">
      <c r="A32" s="210" t="s">
        <v>266</v>
      </c>
      <c r="B32" s="315">
        <v>974</v>
      </c>
      <c r="C32" s="315">
        <v>380</v>
      </c>
      <c r="D32" s="315">
        <v>384</v>
      </c>
      <c r="E32" s="307">
        <v>210</v>
      </c>
      <c r="F32" s="305" t="s">
        <v>267</v>
      </c>
      <c r="G32" s="305" t="s">
        <v>267</v>
      </c>
      <c r="H32" s="305" t="s">
        <v>267</v>
      </c>
      <c r="I32" s="305" t="s">
        <v>267</v>
      </c>
      <c r="J32" s="305" t="s">
        <v>267</v>
      </c>
      <c r="K32" s="305" t="s">
        <v>267</v>
      </c>
      <c r="L32" s="305" t="s">
        <v>267</v>
      </c>
      <c r="M32" s="305" t="s">
        <v>267</v>
      </c>
      <c r="N32" s="305" t="s">
        <v>267</v>
      </c>
      <c r="O32" s="305" t="s">
        <v>267</v>
      </c>
      <c r="P32" s="305" t="s">
        <v>267</v>
      </c>
      <c r="Q32" s="7"/>
      <c r="R32" s="8"/>
      <c r="S32" s="8"/>
      <c r="T32" s="8"/>
      <c r="U32" s="8"/>
      <c r="V32" s="7"/>
      <c r="W32" s="8"/>
      <c r="X32" s="8"/>
      <c r="Y32" s="8"/>
      <c r="Z32" s="8"/>
      <c r="AA32" s="7"/>
      <c r="AB32" s="8"/>
      <c r="AC32" s="8"/>
      <c r="AD32" s="8"/>
      <c r="AE32" s="8"/>
    </row>
    <row r="33" spans="1:31" ht="12.75">
      <c r="A33" s="177"/>
      <c r="B33" s="360"/>
      <c r="C33" s="333"/>
      <c r="D33" s="177"/>
      <c r="E33" s="177"/>
      <c r="F33" s="177"/>
      <c r="G33" s="18"/>
      <c r="H33" s="18"/>
      <c r="I33" s="18"/>
      <c r="J33" s="18"/>
      <c r="K33" s="18"/>
      <c r="L33" s="56"/>
      <c r="M33" s="18"/>
      <c r="N33" s="18"/>
      <c r="O33" s="18"/>
      <c r="P33" s="18"/>
      <c r="Q33" s="56"/>
      <c r="R33" s="18"/>
      <c r="S33" s="18"/>
      <c r="T33" s="18"/>
      <c r="U33" s="18"/>
      <c r="V33" s="56"/>
      <c r="W33" s="18"/>
      <c r="X33" s="18"/>
      <c r="Y33" s="18"/>
      <c r="Z33" s="18"/>
      <c r="AA33" s="56"/>
      <c r="AB33" s="18"/>
      <c r="AC33" s="18"/>
      <c r="AD33" s="18"/>
      <c r="AE33" s="18"/>
    </row>
    <row r="34" spans="1:31" ht="12.75">
      <c r="A34" s="268" t="s">
        <v>195</v>
      </c>
      <c r="B34" s="337"/>
      <c r="C34" s="442" t="s">
        <v>212</v>
      </c>
      <c r="D34" s="442"/>
      <c r="E34" s="442"/>
      <c r="F34" s="442"/>
      <c r="G34" s="442"/>
      <c r="H34" s="442"/>
      <c r="I34" s="442"/>
      <c r="J34" s="442"/>
      <c r="K34" s="442"/>
      <c r="L34" s="442"/>
      <c r="M34" s="306"/>
      <c r="N34" s="306"/>
      <c r="O34" s="306"/>
      <c r="P34" s="306"/>
      <c r="Q34" s="306"/>
      <c r="R34" s="228"/>
      <c r="S34" s="228"/>
      <c r="T34" s="228"/>
      <c r="U34" s="228"/>
      <c r="V34" s="228"/>
      <c r="W34" s="157"/>
      <c r="X34" s="157"/>
      <c r="Y34" s="157"/>
      <c r="Z34" s="157"/>
      <c r="AA34" s="157"/>
      <c r="AB34" s="157"/>
      <c r="AC34" s="157"/>
      <c r="AD34" s="157"/>
      <c r="AE34" s="157"/>
    </row>
    <row r="35" spans="1:31" ht="12.75">
      <c r="A35" s="206"/>
      <c r="B35" s="332"/>
      <c r="C35" s="22" t="s">
        <v>273</v>
      </c>
      <c r="D35" s="22" t="s">
        <v>269</v>
      </c>
      <c r="E35" s="22" t="s">
        <v>264</v>
      </c>
      <c r="F35" s="22" t="s">
        <v>262</v>
      </c>
      <c r="G35" s="22"/>
      <c r="H35" s="22" t="s">
        <v>247</v>
      </c>
      <c r="I35" s="22" t="s">
        <v>226</v>
      </c>
      <c r="J35" s="22" t="s">
        <v>215</v>
      </c>
      <c r="K35" s="22" t="s">
        <v>216</v>
      </c>
      <c r="L35" s="22"/>
      <c r="M35" s="22" t="s">
        <v>37</v>
      </c>
      <c r="N35" s="22" t="s">
        <v>38</v>
      </c>
      <c r="O35" s="22" t="s">
        <v>34</v>
      </c>
      <c r="P35" s="22" t="s">
        <v>33</v>
      </c>
      <c r="Q35" s="22"/>
      <c r="R35" s="22" t="s">
        <v>30</v>
      </c>
      <c r="S35" s="22" t="s">
        <v>28</v>
      </c>
      <c r="T35" s="22" t="s">
        <v>25</v>
      </c>
      <c r="U35" s="22" t="s">
        <v>26</v>
      </c>
      <c r="V35" s="22"/>
      <c r="W35" s="22" t="s">
        <v>16</v>
      </c>
      <c r="X35" s="22" t="s">
        <v>20</v>
      </c>
      <c r="Y35" s="22" t="s">
        <v>21</v>
      </c>
      <c r="Z35" s="22" t="s">
        <v>13</v>
      </c>
      <c r="AA35" s="22"/>
      <c r="AB35" s="22" t="s">
        <v>17</v>
      </c>
      <c r="AC35" s="22" t="s">
        <v>23</v>
      </c>
      <c r="AD35" s="22" t="s">
        <v>24</v>
      </c>
      <c r="AE35" s="22" t="s">
        <v>9</v>
      </c>
    </row>
    <row r="36" spans="1:40" ht="12.75">
      <c r="A36" s="211" t="s">
        <v>196</v>
      </c>
      <c r="B36" s="341"/>
      <c r="C36" s="316">
        <v>2156</v>
      </c>
      <c r="D36" s="316">
        <v>2811</v>
      </c>
      <c r="E36" s="298">
        <v>1613</v>
      </c>
      <c r="F36" s="298">
        <v>907</v>
      </c>
      <c r="G36" s="6"/>
      <c r="H36" s="6">
        <v>1737</v>
      </c>
      <c r="I36" s="6">
        <v>2770</v>
      </c>
      <c r="J36" s="6">
        <v>1796</v>
      </c>
      <c r="K36" s="6">
        <v>1253</v>
      </c>
      <c r="L36" s="56"/>
      <c r="M36" s="6">
        <v>2060</v>
      </c>
      <c r="N36" s="6">
        <v>2724</v>
      </c>
      <c r="O36" s="6">
        <v>2051</v>
      </c>
      <c r="P36" s="6">
        <v>1265</v>
      </c>
      <c r="Q36" s="56"/>
      <c r="R36" s="6">
        <v>2092.4</v>
      </c>
      <c r="S36" s="6">
        <v>2484.4</v>
      </c>
      <c r="T36" s="6">
        <v>1783.1</v>
      </c>
      <c r="U36" s="6">
        <v>1218</v>
      </c>
      <c r="V36" s="56"/>
      <c r="W36" s="6">
        <v>1787</v>
      </c>
      <c r="X36" s="6">
        <v>1887</v>
      </c>
      <c r="Y36" s="8">
        <v>1457</v>
      </c>
      <c r="Z36" s="9">
        <v>667</v>
      </c>
      <c r="AA36" s="56"/>
      <c r="AB36" s="8">
        <v>1515</v>
      </c>
      <c r="AC36" s="6">
        <v>1790</v>
      </c>
      <c r="AD36" s="6">
        <v>1160</v>
      </c>
      <c r="AE36" s="6">
        <v>289</v>
      </c>
      <c r="AG36" s="17"/>
      <c r="AH36" s="17"/>
      <c r="AI36" s="17"/>
      <c r="AJ36" s="17"/>
      <c r="AK36" s="17"/>
      <c r="AL36" s="17"/>
      <c r="AM36" s="17"/>
      <c r="AN36" s="17"/>
    </row>
    <row r="37" spans="1:31" ht="12.75">
      <c r="A37" s="177"/>
      <c r="B37" s="339"/>
      <c r="C37" s="333"/>
      <c r="D37" s="177"/>
      <c r="E37" s="177"/>
      <c r="F37" s="177"/>
      <c r="G37" s="18"/>
      <c r="H37" s="18"/>
      <c r="I37" s="18"/>
      <c r="J37" s="18"/>
      <c r="K37" s="18"/>
      <c r="L37" s="56"/>
      <c r="M37" s="18"/>
      <c r="N37" s="18"/>
      <c r="O37" s="18"/>
      <c r="P37" s="18"/>
      <c r="Q37" s="56"/>
      <c r="R37" s="18"/>
      <c r="S37" s="18"/>
      <c r="T37" s="18"/>
      <c r="U37" s="18"/>
      <c r="V37" s="56"/>
      <c r="W37" s="18"/>
      <c r="X37" s="18"/>
      <c r="Y37" s="18"/>
      <c r="Z37" s="18"/>
      <c r="AA37" s="56"/>
      <c r="AB37" s="18"/>
      <c r="AC37" s="18"/>
      <c r="AD37" s="18"/>
      <c r="AE37" s="18"/>
    </row>
    <row r="38" spans="1:31" ht="12.75">
      <c r="A38" s="177"/>
      <c r="B38" s="339"/>
      <c r="C38" s="333"/>
      <c r="D38" s="177"/>
      <c r="E38" s="177"/>
      <c r="F38" s="177"/>
      <c r="G38" s="18"/>
      <c r="H38" s="18"/>
      <c r="I38" s="18"/>
      <c r="J38" s="18"/>
      <c r="K38" s="18"/>
      <c r="L38" s="56"/>
      <c r="M38" s="18"/>
      <c r="N38" s="18"/>
      <c r="O38" s="18"/>
      <c r="P38" s="18"/>
      <c r="Q38" s="56"/>
      <c r="R38" s="18"/>
      <c r="S38" s="18"/>
      <c r="T38" s="18"/>
      <c r="U38" s="18"/>
      <c r="V38" s="56"/>
      <c r="W38" s="18"/>
      <c r="X38" s="18"/>
      <c r="Y38" s="18"/>
      <c r="Z38" s="18"/>
      <c r="AA38" s="56"/>
      <c r="AB38" s="18"/>
      <c r="AC38" s="18"/>
      <c r="AD38" s="18"/>
      <c r="AE38" s="18"/>
    </row>
    <row r="39" spans="1:31" ht="12.75">
      <c r="A39" s="268" t="s">
        <v>197</v>
      </c>
      <c r="B39" s="337"/>
      <c r="C39" s="442" t="s">
        <v>212</v>
      </c>
      <c r="D39" s="442"/>
      <c r="E39" s="442"/>
      <c r="F39" s="442"/>
      <c r="G39" s="442"/>
      <c r="H39" s="442"/>
      <c r="I39" s="442"/>
      <c r="J39" s="442"/>
      <c r="K39" s="442"/>
      <c r="L39" s="442"/>
      <c r="M39" s="306"/>
      <c r="N39" s="306"/>
      <c r="O39" s="306"/>
      <c r="P39" s="306"/>
      <c r="Q39" s="306"/>
      <c r="R39" s="228"/>
      <c r="S39" s="228"/>
      <c r="T39" s="228"/>
      <c r="U39" s="228"/>
      <c r="V39" s="228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ht="12.75">
      <c r="A40" s="206"/>
      <c r="B40" s="22" t="s">
        <v>276</v>
      </c>
      <c r="C40" s="22" t="s">
        <v>273</v>
      </c>
      <c r="D40" s="22" t="s">
        <v>269</v>
      </c>
      <c r="E40" s="22" t="s">
        <v>264</v>
      </c>
      <c r="F40" s="22" t="s">
        <v>262</v>
      </c>
      <c r="G40" s="22" t="s">
        <v>250</v>
      </c>
      <c r="H40" s="22" t="s">
        <v>247</v>
      </c>
      <c r="I40" s="22" t="s">
        <v>226</v>
      </c>
      <c r="J40" s="22" t="s">
        <v>215</v>
      </c>
      <c r="K40" s="22" t="s">
        <v>216</v>
      </c>
      <c r="L40" s="22" t="s">
        <v>36</v>
      </c>
      <c r="M40" s="22" t="s">
        <v>37</v>
      </c>
      <c r="N40" s="22" t="s">
        <v>38</v>
      </c>
      <c r="O40" s="22" t="s">
        <v>34</v>
      </c>
      <c r="P40" s="22" t="s">
        <v>33</v>
      </c>
      <c r="Q40" s="22" t="s">
        <v>31</v>
      </c>
      <c r="R40" s="22" t="s">
        <v>30</v>
      </c>
      <c r="S40" s="22" t="s">
        <v>28</v>
      </c>
      <c r="T40" s="22" t="s">
        <v>25</v>
      </c>
      <c r="U40" s="22" t="s">
        <v>26</v>
      </c>
      <c r="V40" s="22" t="s">
        <v>19</v>
      </c>
      <c r="W40" s="22" t="s">
        <v>16</v>
      </c>
      <c r="X40" s="22" t="s">
        <v>20</v>
      </c>
      <c r="Y40" s="22" t="s">
        <v>21</v>
      </c>
      <c r="Z40" s="22" t="s">
        <v>13</v>
      </c>
      <c r="AA40" s="22" t="s">
        <v>22</v>
      </c>
      <c r="AB40" s="22" t="s">
        <v>17</v>
      </c>
      <c r="AC40" s="22" t="s">
        <v>23</v>
      </c>
      <c r="AD40" s="22" t="s">
        <v>24</v>
      </c>
      <c r="AE40" s="22" t="s">
        <v>9</v>
      </c>
    </row>
    <row r="41" spans="1:40" ht="12.75">
      <c r="A41" s="211" t="s">
        <v>198</v>
      </c>
      <c r="B41" s="310">
        <v>10858.6</v>
      </c>
      <c r="C41" s="310">
        <v>3443.5</v>
      </c>
      <c r="D41" s="310">
        <v>1876.8000000000002</v>
      </c>
      <c r="E41" s="11">
        <v>2050.2999999999997</v>
      </c>
      <c r="F41" s="11">
        <v>3488</v>
      </c>
      <c r="G41" s="216">
        <v>9822.7</v>
      </c>
      <c r="H41" s="1">
        <v>2861.5</v>
      </c>
      <c r="I41" s="1">
        <v>1681.4000000000005</v>
      </c>
      <c r="J41" s="1">
        <v>2024</v>
      </c>
      <c r="K41" s="1">
        <v>3255.8</v>
      </c>
      <c r="L41" s="163">
        <v>9585.6</v>
      </c>
      <c r="M41" s="1">
        <v>2893.7000000000003</v>
      </c>
      <c r="N41" s="1">
        <v>1588.4</v>
      </c>
      <c r="O41" s="1">
        <v>1882.1</v>
      </c>
      <c r="P41" s="1">
        <v>3221.4</v>
      </c>
      <c r="Q41" s="163">
        <v>10128.400000000001</v>
      </c>
      <c r="R41" s="1">
        <v>2605</v>
      </c>
      <c r="S41" s="1">
        <v>1752.1</v>
      </c>
      <c r="T41" s="1">
        <v>1870.3</v>
      </c>
      <c r="U41" s="1">
        <v>3901</v>
      </c>
      <c r="V41" s="163">
        <v>9923.599999999999</v>
      </c>
      <c r="W41" s="1">
        <v>3076.1</v>
      </c>
      <c r="X41" s="1">
        <v>1510.1</v>
      </c>
      <c r="Y41" s="1">
        <v>1730.1</v>
      </c>
      <c r="Z41" s="1">
        <v>3607.3</v>
      </c>
      <c r="AA41" s="163">
        <v>9451.9</v>
      </c>
      <c r="AB41" s="1">
        <v>2781.8</v>
      </c>
      <c r="AC41" s="1">
        <v>1451.4</v>
      </c>
      <c r="AD41" s="1">
        <v>1696</v>
      </c>
      <c r="AE41" s="1">
        <v>3522.7</v>
      </c>
      <c r="AG41" s="17"/>
      <c r="AH41" s="17"/>
      <c r="AI41" s="17"/>
      <c r="AJ41" s="17"/>
      <c r="AK41" s="17"/>
      <c r="AL41" s="17"/>
      <c r="AM41" s="17"/>
      <c r="AN41" s="17"/>
    </row>
    <row r="42" spans="1:31" ht="12.75">
      <c r="A42" s="177"/>
      <c r="B42" s="339"/>
      <c r="C42" s="333"/>
      <c r="D42" s="177"/>
      <c r="E42" s="177"/>
      <c r="F42" s="177"/>
      <c r="G42" s="18"/>
      <c r="H42" s="18"/>
      <c r="I42" s="18"/>
      <c r="J42" s="18"/>
      <c r="K42" s="18"/>
      <c r="L42" s="56"/>
      <c r="M42" s="18"/>
      <c r="N42" s="18"/>
      <c r="O42" s="18"/>
      <c r="P42" s="18"/>
      <c r="Q42" s="56"/>
      <c r="R42" s="18"/>
      <c r="S42" s="18"/>
      <c r="T42" s="18"/>
      <c r="U42" s="18"/>
      <c r="V42" s="56"/>
      <c r="W42" s="18"/>
      <c r="X42" s="18"/>
      <c r="Y42" s="18"/>
      <c r="Z42" s="18"/>
      <c r="AA42" s="56"/>
      <c r="AB42" s="18"/>
      <c r="AC42" s="18"/>
      <c r="AD42" s="18"/>
      <c r="AE42" s="18"/>
    </row>
    <row r="43" spans="1:31" ht="12.75">
      <c r="A43" s="177"/>
      <c r="B43" s="339"/>
      <c r="C43" s="333"/>
      <c r="D43" s="177"/>
      <c r="E43" s="177"/>
      <c r="F43" s="177"/>
      <c r="G43" s="18"/>
      <c r="H43" s="18"/>
      <c r="I43" s="18"/>
      <c r="J43" s="18"/>
      <c r="K43" s="18"/>
      <c r="L43" s="56"/>
      <c r="M43" s="18"/>
      <c r="N43" s="18"/>
      <c r="O43" s="18"/>
      <c r="P43" s="18"/>
      <c r="Q43" s="56"/>
      <c r="R43" s="18"/>
      <c r="S43" s="18"/>
      <c r="T43" s="18"/>
      <c r="U43" s="18"/>
      <c r="V43" s="56"/>
      <c r="W43" s="18"/>
      <c r="X43" s="18"/>
      <c r="Y43" s="18"/>
      <c r="Z43" s="18"/>
      <c r="AA43" s="56"/>
      <c r="AB43" s="18"/>
      <c r="AC43" s="18"/>
      <c r="AD43" s="18"/>
      <c r="AE43" s="18"/>
    </row>
    <row r="44" spans="1:31" ht="12.75">
      <c r="A44" s="268" t="s">
        <v>199</v>
      </c>
      <c r="B44" s="337"/>
      <c r="C44" s="442" t="s">
        <v>213</v>
      </c>
      <c r="D44" s="442"/>
      <c r="E44" s="442"/>
      <c r="F44" s="442"/>
      <c r="G44" s="442"/>
      <c r="H44" s="442"/>
      <c r="I44" s="442"/>
      <c r="J44" s="442"/>
      <c r="K44" s="442"/>
      <c r="L44" s="442"/>
      <c r="M44" s="306"/>
      <c r="N44" s="306"/>
      <c r="O44" s="306"/>
      <c r="P44" s="306"/>
      <c r="Q44" s="306"/>
      <c r="R44" s="228"/>
      <c r="S44" s="228"/>
      <c r="T44" s="228"/>
      <c r="U44" s="228"/>
      <c r="V44" s="228"/>
      <c r="W44" s="157"/>
      <c r="X44" s="157"/>
      <c r="Y44" s="157"/>
      <c r="Z44" s="157"/>
      <c r="AA44" s="157"/>
      <c r="AB44" s="157"/>
      <c r="AC44" s="157"/>
      <c r="AD44" s="157"/>
      <c r="AE44" s="157"/>
    </row>
    <row r="45" spans="1:31" ht="12.75">
      <c r="A45" s="206"/>
      <c r="B45" s="22" t="s">
        <v>276</v>
      </c>
      <c r="C45" s="22" t="s">
        <v>273</v>
      </c>
      <c r="D45" s="22" t="s">
        <v>269</v>
      </c>
      <c r="E45" s="22" t="s">
        <v>264</v>
      </c>
      <c r="F45" s="22" t="s">
        <v>262</v>
      </c>
      <c r="G45" s="22" t="s">
        <v>250</v>
      </c>
      <c r="H45" s="22" t="s">
        <v>247</v>
      </c>
      <c r="I45" s="22" t="s">
        <v>226</v>
      </c>
      <c r="J45" s="22" t="s">
        <v>215</v>
      </c>
      <c r="K45" s="22" t="s">
        <v>216</v>
      </c>
      <c r="L45" s="22" t="s">
        <v>36</v>
      </c>
      <c r="M45" s="22" t="s">
        <v>37</v>
      </c>
      <c r="N45" s="22" t="s">
        <v>38</v>
      </c>
      <c r="O45" s="22" t="s">
        <v>34</v>
      </c>
      <c r="P45" s="22" t="s">
        <v>33</v>
      </c>
      <c r="Q45" s="22" t="s">
        <v>31</v>
      </c>
      <c r="R45" s="22" t="s">
        <v>30</v>
      </c>
      <c r="S45" s="22" t="s">
        <v>28</v>
      </c>
      <c r="T45" s="22" t="s">
        <v>25</v>
      </c>
      <c r="U45" s="22" t="s">
        <v>26</v>
      </c>
      <c r="V45" s="22" t="s">
        <v>19</v>
      </c>
      <c r="W45" s="22" t="s">
        <v>16</v>
      </c>
      <c r="X45" s="22" t="s">
        <v>20</v>
      </c>
      <c r="Y45" s="22" t="s">
        <v>21</v>
      </c>
      <c r="Z45" s="22" t="s">
        <v>13</v>
      </c>
      <c r="AA45" s="22" t="s">
        <v>22</v>
      </c>
      <c r="AB45" s="22" t="s">
        <v>17</v>
      </c>
      <c r="AC45" s="22" t="s">
        <v>23</v>
      </c>
      <c r="AD45" s="22" t="s">
        <v>24</v>
      </c>
      <c r="AE45" s="22" t="s">
        <v>9</v>
      </c>
    </row>
    <row r="46" spans="1:40" ht="12.75">
      <c r="A46" s="211" t="s">
        <v>200</v>
      </c>
      <c r="B46" s="294">
        <v>1318.4</v>
      </c>
      <c r="C46" s="294">
        <v>344.3</v>
      </c>
      <c r="D46" s="294">
        <v>298.3</v>
      </c>
      <c r="E46" s="299">
        <v>327.7</v>
      </c>
      <c r="F46" s="299">
        <v>348.2</v>
      </c>
      <c r="G46" s="273">
        <v>1428.4</v>
      </c>
      <c r="H46" s="11">
        <v>358.3</v>
      </c>
      <c r="I46" s="11">
        <v>366.70000000000005</v>
      </c>
      <c r="J46" s="11">
        <v>317</v>
      </c>
      <c r="K46" s="11">
        <v>386.4</v>
      </c>
      <c r="L46" s="163">
        <v>1207.447851012283</v>
      </c>
      <c r="M46" s="11">
        <v>271.347851012283</v>
      </c>
      <c r="N46" s="11">
        <v>304.3</v>
      </c>
      <c r="O46" s="11">
        <v>309.8</v>
      </c>
      <c r="P46" s="11">
        <v>322</v>
      </c>
      <c r="Q46" s="163">
        <v>1098.5</v>
      </c>
      <c r="R46" s="11">
        <v>309.4</v>
      </c>
      <c r="S46" s="11">
        <v>327.3</v>
      </c>
      <c r="T46" s="11">
        <v>233.1</v>
      </c>
      <c r="U46" s="11">
        <v>228.7</v>
      </c>
      <c r="V46" s="163">
        <v>491.59999999999997</v>
      </c>
      <c r="W46" s="11">
        <v>138.5</v>
      </c>
      <c r="X46" s="11">
        <v>129.7</v>
      </c>
      <c r="Y46" s="11">
        <v>95.7</v>
      </c>
      <c r="Z46" s="11">
        <v>127.7</v>
      </c>
      <c r="AA46" s="163">
        <v>467.6</v>
      </c>
      <c r="AB46" s="11">
        <v>123.5</v>
      </c>
      <c r="AC46" s="11">
        <v>126.7</v>
      </c>
      <c r="AD46" s="11">
        <v>84.4</v>
      </c>
      <c r="AE46" s="11">
        <v>133</v>
      </c>
      <c r="AG46" s="17"/>
      <c r="AH46" s="17"/>
      <c r="AI46" s="17"/>
      <c r="AJ46" s="17"/>
      <c r="AK46" s="17"/>
      <c r="AL46" s="17"/>
      <c r="AM46" s="17"/>
      <c r="AN46" s="17"/>
    </row>
    <row r="47" spans="1:42" ht="12.75">
      <c r="A47" s="215" t="s">
        <v>207</v>
      </c>
      <c r="B47" s="312">
        <v>763.5</v>
      </c>
      <c r="C47" s="312">
        <v>207.2</v>
      </c>
      <c r="D47" s="312">
        <v>177</v>
      </c>
      <c r="E47" s="300">
        <v>175.9</v>
      </c>
      <c r="F47" s="300">
        <v>203.4</v>
      </c>
      <c r="G47" s="274">
        <v>764.5</v>
      </c>
      <c r="H47" s="161">
        <v>207.1</v>
      </c>
      <c r="I47" s="161">
        <v>203.8</v>
      </c>
      <c r="J47" s="161">
        <v>147</v>
      </c>
      <c r="K47" s="161">
        <v>206.6</v>
      </c>
      <c r="L47" s="217">
        <v>789.0569660000001</v>
      </c>
      <c r="M47" s="161">
        <v>214.45696599999997</v>
      </c>
      <c r="N47" s="161">
        <v>188.20000000000002</v>
      </c>
      <c r="O47" s="161">
        <v>183.7</v>
      </c>
      <c r="P47" s="161">
        <v>202.7</v>
      </c>
      <c r="Q47" s="217">
        <v>815.2</v>
      </c>
      <c r="R47" s="161">
        <v>215.3</v>
      </c>
      <c r="S47" s="162">
        <v>218.11264</v>
      </c>
      <c r="T47" s="162">
        <v>177.79911457142867</v>
      </c>
      <c r="U47" s="161">
        <v>204.034294</v>
      </c>
      <c r="V47" s="217">
        <v>491.6203059999999</v>
      </c>
      <c r="W47" s="161">
        <v>138.52030599999995</v>
      </c>
      <c r="X47" s="161">
        <v>129.70000000000002</v>
      </c>
      <c r="Y47" s="161">
        <v>95.7</v>
      </c>
      <c r="Z47" s="161">
        <v>127.7</v>
      </c>
      <c r="AA47" s="217">
        <v>467.6</v>
      </c>
      <c r="AB47" s="161">
        <v>123.5</v>
      </c>
      <c r="AC47" s="161">
        <v>126.7</v>
      </c>
      <c r="AD47" s="161">
        <v>84.4</v>
      </c>
      <c r="AE47" s="161">
        <v>133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ht="12.75">
      <c r="A48" s="215" t="s">
        <v>206</v>
      </c>
      <c r="B48" s="312">
        <v>554.9</v>
      </c>
      <c r="C48" s="312">
        <v>137.1</v>
      </c>
      <c r="D48" s="312">
        <v>121.3</v>
      </c>
      <c r="E48" s="300">
        <v>151.7</v>
      </c>
      <c r="F48" s="300">
        <v>144.8</v>
      </c>
      <c r="G48" s="274">
        <v>663.9</v>
      </c>
      <c r="H48" s="161">
        <v>151.1</v>
      </c>
      <c r="I48" s="161">
        <v>162.9</v>
      </c>
      <c r="J48" s="161">
        <v>170</v>
      </c>
      <c r="K48" s="161">
        <v>179.9</v>
      </c>
      <c r="L48" s="217">
        <v>418.39088501228304</v>
      </c>
      <c r="M48" s="161">
        <v>56.890885012283036</v>
      </c>
      <c r="N48" s="161">
        <v>116.1</v>
      </c>
      <c r="O48" s="161">
        <v>126.10000000000002</v>
      </c>
      <c r="P48" s="161">
        <v>119.30000000000001</v>
      </c>
      <c r="Q48" s="217">
        <v>283.29999999999995</v>
      </c>
      <c r="R48" s="161">
        <v>94.09999999999997</v>
      </c>
      <c r="S48" s="161">
        <v>109.18736000000001</v>
      </c>
      <c r="T48" s="161">
        <v>55.30088542857132</v>
      </c>
      <c r="U48" s="161">
        <v>24.665706</v>
      </c>
      <c r="V48" s="217">
        <v>-0.0203059999999482</v>
      </c>
      <c r="W48" s="161">
        <v>-0.0203059999999482</v>
      </c>
      <c r="X48" s="161">
        <v>0</v>
      </c>
      <c r="Y48" s="161">
        <v>0</v>
      </c>
      <c r="Z48" s="161">
        <v>0</v>
      </c>
      <c r="AA48" s="217">
        <v>0</v>
      </c>
      <c r="AB48" s="161">
        <v>0</v>
      </c>
      <c r="AC48" s="161">
        <v>0</v>
      </c>
      <c r="AD48" s="161">
        <v>0</v>
      </c>
      <c r="AE48" s="161">
        <v>0</v>
      </c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ht="12.75">
      <c r="A49" s="211" t="s">
        <v>211</v>
      </c>
      <c r="B49" s="294">
        <v>26.4</v>
      </c>
      <c r="C49" s="294">
        <v>27.43</v>
      </c>
      <c r="D49" s="294">
        <v>23.8</v>
      </c>
      <c r="E49" s="301">
        <v>26.4</v>
      </c>
      <c r="F49" s="301">
        <v>28</v>
      </c>
      <c r="G49" s="275">
        <v>28.5209406951744</v>
      </c>
      <c r="H49" s="227">
        <v>28.54716304347826</v>
      </c>
      <c r="I49" s="227">
        <v>29.216423913043485</v>
      </c>
      <c r="J49" s="227">
        <v>25.534175824175826</v>
      </c>
      <c r="K49" s="227">
        <v>30.785999999999998</v>
      </c>
      <c r="L49" s="227">
        <v>24.24819930936996</v>
      </c>
      <c r="M49" s="227">
        <v>21.619345086087332</v>
      </c>
      <c r="N49" s="227">
        <f>N46*7.33/92</f>
        <v>24.24477173913044</v>
      </c>
      <c r="O49" s="227">
        <f>O46*7.33/91</f>
        <v>24.954219780219784</v>
      </c>
      <c r="P49" s="227">
        <f>P46*7.33/90</f>
        <v>26.225111111111115</v>
      </c>
      <c r="Q49" s="227">
        <f>(90/365)*U49+(91/365)*T49+(92/365)*S49+(92/365)*R49</f>
        <v>22.060287671232874</v>
      </c>
      <c r="R49" s="227">
        <f>R46*7.33/92</f>
        <v>24.651108695652173</v>
      </c>
      <c r="S49" s="227">
        <f>S46*7.33/92</f>
        <v>26.077271739130435</v>
      </c>
      <c r="T49" s="227">
        <f>T46*7.33/91</f>
        <v>18.776076923076925</v>
      </c>
      <c r="U49" s="227">
        <f>U46*7.33/90</f>
        <v>18.62634444444444</v>
      </c>
      <c r="V49" s="227">
        <f>(91/365)*Z49+(91/365)*Y49+(92/365)*X49+(92/365)*W49</f>
        <v>9.872405479452055</v>
      </c>
      <c r="W49" s="227">
        <f>W46*7.33/92</f>
        <v>11.03483695652174</v>
      </c>
      <c r="X49" s="227">
        <f>X46*7.33/92</f>
        <v>10.33370652173913</v>
      </c>
      <c r="Y49" s="227">
        <f>Y46*7.33/91</f>
        <v>7.708582417582417</v>
      </c>
      <c r="Z49" s="227">
        <f>Z46*7.33/91</f>
        <v>10.286164835164836</v>
      </c>
      <c r="AA49" s="227">
        <f>(90/365)*AE49+(91/365)*AD49+(92/365)*AC49+(92/365)*AB49</f>
        <v>9.390432876712328</v>
      </c>
      <c r="AB49" s="227">
        <f>AB46*7.33/92</f>
        <v>9.839728260869565</v>
      </c>
      <c r="AC49" s="227">
        <f>AC46*7.33/92</f>
        <v>10.094684782608695</v>
      </c>
      <c r="AD49" s="227">
        <f>AD46*7.33/91</f>
        <v>6.7983736263736265</v>
      </c>
      <c r="AE49" s="227">
        <f>AE46*7.33/90</f>
        <v>10.83211111111111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ht="12.75">
      <c r="A50" s="208"/>
      <c r="B50" s="312"/>
      <c r="C50" s="312"/>
      <c r="D50" s="312"/>
      <c r="E50" s="300"/>
      <c r="F50" s="300"/>
      <c r="G50" s="276"/>
      <c r="H50" s="11"/>
      <c r="I50" s="11"/>
      <c r="J50" s="11"/>
      <c r="K50" s="11"/>
      <c r="L50" s="164"/>
      <c r="M50" s="11"/>
      <c r="N50" s="11"/>
      <c r="O50" s="161"/>
      <c r="P50" s="161"/>
      <c r="Q50" s="164"/>
      <c r="R50" s="161"/>
      <c r="S50" s="162"/>
      <c r="T50" s="162"/>
      <c r="U50" s="161"/>
      <c r="V50" s="164"/>
      <c r="W50" s="161"/>
      <c r="X50" s="161"/>
      <c r="Y50" s="161"/>
      <c r="Z50" s="161"/>
      <c r="AA50" s="164"/>
      <c r="AB50" s="161"/>
      <c r="AC50" s="161"/>
      <c r="AD50" s="161"/>
      <c r="AE50" s="161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0" ht="12.75">
      <c r="A51" s="211" t="s">
        <v>201</v>
      </c>
      <c r="B51" s="294">
        <v>1346.6</v>
      </c>
      <c r="C51" s="294">
        <v>325.5</v>
      </c>
      <c r="D51" s="294">
        <v>287.1</v>
      </c>
      <c r="E51" s="299">
        <v>335.8</v>
      </c>
      <c r="F51" s="299">
        <v>398.3</v>
      </c>
      <c r="G51" s="273">
        <v>1391.3</v>
      </c>
      <c r="H51" s="11">
        <v>315.4</v>
      </c>
      <c r="I51" s="11">
        <v>356</v>
      </c>
      <c r="J51" s="11">
        <v>372.2</v>
      </c>
      <c r="K51" s="11">
        <v>347.7</v>
      </c>
      <c r="L51" s="163">
        <v>1169.3415824544722</v>
      </c>
      <c r="M51" s="11">
        <v>248.541582454472</v>
      </c>
      <c r="N51" s="11">
        <v>261.6</v>
      </c>
      <c r="O51" s="11">
        <v>372.6</v>
      </c>
      <c r="P51" s="11">
        <v>286.6</v>
      </c>
      <c r="Q51" s="163">
        <v>1105.5</v>
      </c>
      <c r="R51" s="11">
        <v>400.9</v>
      </c>
      <c r="S51" s="11">
        <v>255.1</v>
      </c>
      <c r="T51" s="11">
        <v>242.9</v>
      </c>
      <c r="U51" s="11">
        <v>206.6</v>
      </c>
      <c r="V51" s="163">
        <v>484.6</v>
      </c>
      <c r="W51" s="11">
        <v>132.4</v>
      </c>
      <c r="X51" s="11">
        <v>129.3</v>
      </c>
      <c r="Y51" s="11">
        <v>96</v>
      </c>
      <c r="Z51" s="11">
        <v>126.9</v>
      </c>
      <c r="AA51" s="163">
        <v>466.8</v>
      </c>
      <c r="AB51" s="11">
        <v>124.1</v>
      </c>
      <c r="AC51" s="11">
        <v>124</v>
      </c>
      <c r="AD51" s="11">
        <v>89.5</v>
      </c>
      <c r="AE51" s="11">
        <v>129.2</v>
      </c>
      <c r="AG51" s="17"/>
      <c r="AH51" s="17"/>
      <c r="AI51" s="17"/>
      <c r="AJ51" s="17"/>
      <c r="AK51" s="17"/>
      <c r="AL51" s="17"/>
      <c r="AM51" s="17"/>
      <c r="AN51" s="17"/>
    </row>
    <row r="52" spans="1:42" ht="12.75">
      <c r="A52" s="215" t="s">
        <v>207</v>
      </c>
      <c r="B52" s="312">
        <v>754</v>
      </c>
      <c r="C52" s="312">
        <v>198.3</v>
      </c>
      <c r="D52" s="312">
        <v>178.7</v>
      </c>
      <c r="E52" s="300">
        <v>171.6</v>
      </c>
      <c r="F52" s="300">
        <v>205.3</v>
      </c>
      <c r="G52" s="274">
        <v>772.1</v>
      </c>
      <c r="H52" s="161">
        <v>211</v>
      </c>
      <c r="I52" s="161">
        <v>196</v>
      </c>
      <c r="J52" s="161">
        <v>148.2</v>
      </c>
      <c r="K52" s="161">
        <v>216.9</v>
      </c>
      <c r="L52" s="217">
        <v>779.9226679999999</v>
      </c>
      <c r="M52" s="161">
        <v>212.8226679999998</v>
      </c>
      <c r="N52" s="161">
        <v>180.90000000000003</v>
      </c>
      <c r="O52" s="161">
        <v>185</v>
      </c>
      <c r="P52" s="161">
        <v>201.2</v>
      </c>
      <c r="Q52" s="217">
        <v>808.7</v>
      </c>
      <c r="R52" s="161">
        <v>221.7</v>
      </c>
      <c r="S52" s="162">
        <v>212.66078899999997</v>
      </c>
      <c r="T52" s="162">
        <v>180.25424100000004</v>
      </c>
      <c r="U52" s="161">
        <v>194.096028</v>
      </c>
      <c r="V52" s="217">
        <v>484.59093999999993</v>
      </c>
      <c r="W52" s="161">
        <v>132.39093999999997</v>
      </c>
      <c r="X52" s="161">
        <v>129.3</v>
      </c>
      <c r="Y52" s="161">
        <v>96</v>
      </c>
      <c r="Z52" s="161">
        <v>126.9</v>
      </c>
      <c r="AA52" s="217">
        <v>466.8</v>
      </c>
      <c r="AB52" s="161">
        <v>124.1</v>
      </c>
      <c r="AC52" s="161">
        <v>124</v>
      </c>
      <c r="AD52" s="161">
        <v>89.5</v>
      </c>
      <c r="AE52" s="161">
        <v>129.2</v>
      </c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ht="12.75">
      <c r="A53" s="215" t="s">
        <v>206</v>
      </c>
      <c r="B53" s="312">
        <v>592.7</v>
      </c>
      <c r="C53" s="312">
        <v>127.2</v>
      </c>
      <c r="D53" s="312">
        <v>108.4</v>
      </c>
      <c r="E53" s="302">
        <v>164.1</v>
      </c>
      <c r="F53" s="302">
        <v>193</v>
      </c>
      <c r="G53" s="274">
        <v>619.0999999999999</v>
      </c>
      <c r="H53" s="161">
        <v>104.4</v>
      </c>
      <c r="I53" s="161">
        <v>160</v>
      </c>
      <c r="J53" s="161">
        <v>223.9</v>
      </c>
      <c r="K53" s="161">
        <v>130.8</v>
      </c>
      <c r="L53" s="217">
        <v>389.41891445447226</v>
      </c>
      <c r="M53" s="161">
        <v>35.71891445447221</v>
      </c>
      <c r="N53" s="161">
        <v>80.7</v>
      </c>
      <c r="O53" s="161">
        <v>187.60000000000002</v>
      </c>
      <c r="P53" s="161">
        <v>85.40000000000003</v>
      </c>
      <c r="Q53" s="217">
        <v>296.79999999999995</v>
      </c>
      <c r="R53" s="161">
        <v>179.2</v>
      </c>
      <c r="S53" s="161">
        <v>42.43921100000003</v>
      </c>
      <c r="T53" s="161">
        <v>62.64575899999997</v>
      </c>
      <c r="U53" s="161">
        <v>12.503972000000005</v>
      </c>
      <c r="V53" s="217">
        <v>0.00906000000009044</v>
      </c>
      <c r="W53" s="161">
        <v>0.009060000000033597</v>
      </c>
      <c r="X53" s="161">
        <v>0</v>
      </c>
      <c r="Y53" s="161">
        <v>0</v>
      </c>
      <c r="Z53" s="161">
        <v>0</v>
      </c>
      <c r="AA53" s="217">
        <v>0</v>
      </c>
      <c r="AB53" s="161">
        <v>0</v>
      </c>
      <c r="AC53" s="161">
        <v>0</v>
      </c>
      <c r="AD53" s="161">
        <v>0</v>
      </c>
      <c r="AE53" s="161">
        <v>0</v>
      </c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0" ht="12.75">
      <c r="A54" s="211"/>
      <c r="B54" s="342"/>
      <c r="C54" s="336"/>
      <c r="D54" s="211"/>
      <c r="E54" s="211"/>
      <c r="F54" s="211"/>
      <c r="G54" s="11"/>
      <c r="H54" s="11"/>
      <c r="I54" s="11"/>
      <c r="J54" s="11"/>
      <c r="K54" s="161"/>
      <c r="L54" s="10"/>
      <c r="M54" s="161"/>
      <c r="N54" s="161"/>
      <c r="O54" s="11"/>
      <c r="P54" s="11"/>
      <c r="Q54" s="10"/>
      <c r="R54" s="11"/>
      <c r="S54" s="11"/>
      <c r="T54" s="11"/>
      <c r="U54" s="11"/>
      <c r="V54" s="10"/>
      <c r="W54" s="11"/>
      <c r="X54" s="11"/>
      <c r="Y54" s="11"/>
      <c r="Z54" s="11"/>
      <c r="AA54" s="10"/>
      <c r="AB54" s="11"/>
      <c r="AC54" s="11"/>
      <c r="AD54" s="11"/>
      <c r="AE54" s="11"/>
      <c r="AG54" s="17"/>
      <c r="AH54" s="17"/>
      <c r="AI54" s="17"/>
      <c r="AJ54" s="17"/>
      <c r="AK54" s="17"/>
      <c r="AL54" s="17"/>
      <c r="AM54" s="17"/>
      <c r="AN54" s="17"/>
    </row>
    <row r="55" spans="1:40" ht="12.75">
      <c r="A55" s="211"/>
      <c r="B55" s="342"/>
      <c r="C55" s="336"/>
      <c r="D55" s="211"/>
      <c r="E55" s="211"/>
      <c r="F55" s="211"/>
      <c r="G55" s="11"/>
      <c r="H55" s="11"/>
      <c r="I55" s="11"/>
      <c r="J55" s="11"/>
      <c r="K55" s="11"/>
      <c r="L55" s="10"/>
      <c r="M55" s="11"/>
      <c r="N55" s="11"/>
      <c r="O55" s="11"/>
      <c r="P55" s="11"/>
      <c r="Q55" s="10"/>
      <c r="R55" s="11"/>
      <c r="S55" s="11"/>
      <c r="T55" s="11"/>
      <c r="U55" s="11"/>
      <c r="V55" s="10"/>
      <c r="W55" s="11"/>
      <c r="X55" s="11"/>
      <c r="Y55" s="11"/>
      <c r="Z55" s="11"/>
      <c r="AA55" s="10"/>
      <c r="AB55" s="11"/>
      <c r="AC55" s="11"/>
      <c r="AD55" s="11"/>
      <c r="AE55" s="11"/>
      <c r="AG55" s="17"/>
      <c r="AH55" s="17"/>
      <c r="AI55" s="17"/>
      <c r="AJ55" s="17"/>
      <c r="AK55" s="17"/>
      <c r="AL55" s="17"/>
      <c r="AM55" s="17"/>
      <c r="AN55" s="17"/>
    </row>
    <row r="56" spans="1:31" ht="12.75">
      <c r="A56" s="268" t="s">
        <v>270</v>
      </c>
      <c r="B56" s="343"/>
      <c r="C56" s="337"/>
      <c r="D56" s="268"/>
      <c r="E56" s="268"/>
      <c r="F56" s="268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1:31" ht="12.75">
      <c r="A57" s="206"/>
      <c r="B57" s="22" t="s">
        <v>276</v>
      </c>
      <c r="C57" s="22" t="s">
        <v>273</v>
      </c>
      <c r="D57" s="22" t="s">
        <v>269</v>
      </c>
      <c r="E57" s="22" t="s">
        <v>264</v>
      </c>
      <c r="F57" s="22" t="s">
        <v>262</v>
      </c>
      <c r="G57" s="22" t="s">
        <v>250</v>
      </c>
      <c r="H57" s="22" t="s">
        <v>247</v>
      </c>
      <c r="I57" s="22" t="s">
        <v>226</v>
      </c>
      <c r="J57" s="22" t="s">
        <v>215</v>
      </c>
      <c r="K57" s="22" t="s">
        <v>216</v>
      </c>
      <c r="L57" s="22" t="s">
        <v>36</v>
      </c>
      <c r="M57" s="22" t="s">
        <v>37</v>
      </c>
      <c r="N57" s="22" t="s">
        <v>38</v>
      </c>
      <c r="O57" s="22" t="s">
        <v>34</v>
      </c>
      <c r="P57" s="22" t="s">
        <v>33</v>
      </c>
      <c r="Q57" s="22" t="s">
        <v>31</v>
      </c>
      <c r="R57" s="22" t="s">
        <v>30</v>
      </c>
      <c r="S57" s="22" t="s">
        <v>28</v>
      </c>
      <c r="T57" s="22" t="s">
        <v>25</v>
      </c>
      <c r="U57" s="22" t="s">
        <v>26</v>
      </c>
      <c r="V57" s="22" t="s">
        <v>19</v>
      </c>
      <c r="W57" s="22" t="s">
        <v>16</v>
      </c>
      <c r="X57" s="22" t="s">
        <v>20</v>
      </c>
      <c r="Y57" s="22" t="s">
        <v>21</v>
      </c>
      <c r="Z57" s="22" t="s">
        <v>13</v>
      </c>
      <c r="AA57" s="22" t="s">
        <v>22</v>
      </c>
      <c r="AB57" s="22" t="s">
        <v>17</v>
      </c>
      <c r="AC57" s="22" t="s">
        <v>23</v>
      </c>
      <c r="AD57" s="22" t="s">
        <v>24</v>
      </c>
      <c r="AE57" s="22" t="s">
        <v>9</v>
      </c>
    </row>
    <row r="58" spans="1:40" ht="12.75">
      <c r="A58" s="211" t="s">
        <v>202</v>
      </c>
      <c r="B58" s="308">
        <v>39963.1</v>
      </c>
      <c r="C58" s="308">
        <v>15490.3</v>
      </c>
      <c r="D58" s="308">
        <v>2968.9</v>
      </c>
      <c r="E58" s="309">
        <v>5352.1</v>
      </c>
      <c r="F58" s="294">
        <v>16151.8</v>
      </c>
      <c r="G58" s="273">
        <v>36208.5</v>
      </c>
      <c r="H58" s="11">
        <v>12642.859999999999</v>
      </c>
      <c r="I58" s="11">
        <v>2701.3</v>
      </c>
      <c r="J58" s="11">
        <v>5809.51</v>
      </c>
      <c r="K58" s="11">
        <v>15054.92</v>
      </c>
      <c r="L58" s="163">
        <v>36616.97</v>
      </c>
      <c r="M58" s="11">
        <v>12980.330000000002</v>
      </c>
      <c r="N58" s="11">
        <v>2866.65</v>
      </c>
      <c r="O58" s="11">
        <v>5336.050000000001</v>
      </c>
      <c r="P58" s="11">
        <v>15433.94</v>
      </c>
      <c r="Q58" s="163">
        <v>40174.509999999995</v>
      </c>
      <c r="R58" s="11">
        <v>12530.1</v>
      </c>
      <c r="S58" s="11">
        <v>3367.4399999999987</v>
      </c>
      <c r="T58" s="11">
        <v>5765.6</v>
      </c>
      <c r="U58" s="11">
        <v>18511.37</v>
      </c>
      <c r="V58" s="163">
        <v>40213.89</v>
      </c>
      <c r="W58" s="11">
        <v>14241.99</v>
      </c>
      <c r="X58" s="11">
        <v>2747.7</v>
      </c>
      <c r="Y58" s="11">
        <v>5503.2</v>
      </c>
      <c r="Z58" s="11">
        <v>17721</v>
      </c>
      <c r="AA58" s="163">
        <v>38660.2</v>
      </c>
      <c r="AB58" s="11">
        <v>13317.2</v>
      </c>
      <c r="AC58" s="11">
        <v>2789.3</v>
      </c>
      <c r="AD58" s="11">
        <v>5199.7</v>
      </c>
      <c r="AE58" s="11">
        <v>17354</v>
      </c>
      <c r="AG58" s="17"/>
      <c r="AH58" s="17"/>
      <c r="AI58" s="17"/>
      <c r="AJ58" s="17"/>
      <c r="AK58" s="17"/>
      <c r="AL58" s="17"/>
      <c r="AM58" s="17"/>
      <c r="AN58" s="17"/>
    </row>
    <row r="59" spans="1:40" ht="12.75">
      <c r="A59" s="211" t="s">
        <v>203</v>
      </c>
      <c r="B59" s="310">
        <v>3604</v>
      </c>
      <c r="C59" s="310">
        <v>1204.2</v>
      </c>
      <c r="D59" s="310">
        <v>418.4</v>
      </c>
      <c r="E59" s="309">
        <v>591.3</v>
      </c>
      <c r="F59" s="294">
        <v>1390.1</v>
      </c>
      <c r="G59" s="273">
        <v>3487.29</v>
      </c>
      <c r="H59" s="11">
        <v>1135.67</v>
      </c>
      <c r="I59" s="11">
        <v>328.1</v>
      </c>
      <c r="J59" s="11">
        <v>674.4200000000001</v>
      </c>
      <c r="K59" s="11">
        <v>1349.1</v>
      </c>
      <c r="L59" s="163">
        <v>3555.43</v>
      </c>
      <c r="M59" s="11">
        <v>1131.5099999999998</v>
      </c>
      <c r="N59" s="11">
        <v>386.13</v>
      </c>
      <c r="O59" s="11">
        <v>647.6199999999999</v>
      </c>
      <c r="P59" s="11">
        <v>1390.17</v>
      </c>
      <c r="Q59" s="163">
        <v>3772.2000000000003</v>
      </c>
      <c r="R59" s="11">
        <v>1188.9</v>
      </c>
      <c r="S59" s="11">
        <v>444.6300000000001</v>
      </c>
      <c r="T59" s="11">
        <v>613</v>
      </c>
      <c r="U59" s="11">
        <v>1525.67</v>
      </c>
      <c r="V59" s="163">
        <v>3719.3100000000004</v>
      </c>
      <c r="W59" s="11">
        <v>1287.91</v>
      </c>
      <c r="X59" s="11">
        <v>395.7</v>
      </c>
      <c r="Y59" s="11">
        <v>632.7</v>
      </c>
      <c r="Z59" s="11">
        <v>1403</v>
      </c>
      <c r="AA59" s="163">
        <v>3685.1</v>
      </c>
      <c r="AB59" s="11">
        <v>1279.7</v>
      </c>
      <c r="AC59" s="11">
        <v>432.8</v>
      </c>
      <c r="AD59" s="11">
        <v>572.3</v>
      </c>
      <c r="AE59" s="11">
        <v>1400.3</v>
      </c>
      <c r="AG59" s="19"/>
      <c r="AH59" s="17"/>
      <c r="AI59" s="17"/>
      <c r="AJ59" s="17"/>
      <c r="AK59" s="17"/>
      <c r="AL59" s="17"/>
      <c r="AM59" s="17"/>
      <c r="AN59" s="17"/>
    </row>
    <row r="60" ht="12.75">
      <c r="A60" s="431" t="s">
        <v>308</v>
      </c>
    </row>
    <row r="61" spans="2:22" ht="12.75">
      <c r="B61" s="33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56"/>
      <c r="R61" s="18"/>
      <c r="S61" s="18"/>
      <c r="T61" s="18"/>
      <c r="V61" s="56"/>
    </row>
  </sheetData>
  <sheetProtection/>
  <mergeCells count="7">
    <mergeCell ref="C28:L28"/>
    <mergeCell ref="C34:L34"/>
    <mergeCell ref="C39:L39"/>
    <mergeCell ref="C44:L44"/>
    <mergeCell ref="C2:L2"/>
    <mergeCell ref="C14:L14"/>
    <mergeCell ref="C22:L22"/>
  </mergeCells>
  <hyperlinks>
    <hyperlink ref="A2" location="PGNiG Q4 2015_EN.xls#'Segment_E&amp;P_quarterly_2013-15'!A1" display="NATURAL GAS PRODUCTION"/>
    <hyperlink ref="A14" location="PGNiG Q4 2015_EN.xls#'Segment_T&amp;S_quarterly_2013-15'!A1" display="NATURAL GAS SALES of PGNiG Group"/>
    <hyperlink ref="A22" location="PGNiG Q4 2015_EN.xls#'Segment_E&amp;P_quarterly_2013-15'!A1" display="SALES OF NATURAL GAS DIRECTLY FROM THE FIELDS of PGNiG SA"/>
    <hyperlink ref="A28" location="PGNiG Q4 2015_EN.xls#'Segment_T&amp;S_quarterly_2013-15'!A1" display="IMPORTS OF NATURAL GAS"/>
    <hyperlink ref="A34" location="PGNiG Q4 2015_EN.xls#'Segment_T&amp;S_quarterly_2013-15'!A1" display="GAS E IN UNDERGROUND STORAGE FACILITIES"/>
    <hyperlink ref="A39" location="PGNiG Q4 2015_EN.xls#'Segment_D_quarterly_2013-15'!A1" display="GAS DISTRIBUTION VOLUMES (IN NATURAL UNITS)"/>
    <hyperlink ref="A44" location="PGNiG Q4 2015_EN.xls#'Segment_E&amp;P_quarterly_2013-15'!A1" display="CRUDE OIL in GK PGNiG"/>
    <hyperlink ref="A56" location="PGNiG Q4 2015_EN.xls#'Segment_Gen_quarterly_2013-15'!A1" display="PGNiG TERMIK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view="pageBreakPreview" zoomScale="80" zoomScaleNormal="80" zoomScaleSheetLayoutView="80" zoomScalePageLayoutView="0" workbookViewId="0" topLeftCell="A1">
      <selection activeCell="D51" sqref="D5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3" width="13.8515625" style="12" customWidth="1"/>
    <col min="14" max="14" width="10.140625" style="0" customWidth="1"/>
    <col min="15" max="19" width="13.8515625" style="12" customWidth="1"/>
    <col min="20" max="20" width="10.140625" style="0" customWidth="1"/>
    <col min="21" max="25" width="13.8515625" style="12" customWidth="1"/>
  </cols>
  <sheetData>
    <row r="1" spans="3:25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U1" s="15"/>
      <c r="V1" s="15"/>
      <c r="W1" s="15"/>
      <c r="X1" s="15"/>
      <c r="Y1" s="15"/>
    </row>
    <row r="2" spans="2:25" ht="25.5" customHeight="1">
      <c r="B2" s="169" t="s">
        <v>230</v>
      </c>
      <c r="C2" s="445" t="s">
        <v>240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ht="12.75">
      <c r="A3" s="15"/>
      <c r="B3" s="89"/>
      <c r="C3" s="444" t="s">
        <v>62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2:25" ht="12.75">
      <c r="B4" s="166"/>
      <c r="C4" s="91" t="s">
        <v>276</v>
      </c>
      <c r="D4" s="91" t="s">
        <v>273</v>
      </c>
      <c r="E4" s="91" t="s">
        <v>269</v>
      </c>
      <c r="F4" s="91" t="s">
        <v>264</v>
      </c>
      <c r="G4" s="91" t="s">
        <v>262</v>
      </c>
      <c r="H4" s="91"/>
      <c r="I4" s="91" t="s">
        <v>250</v>
      </c>
      <c r="J4" s="91" t="s">
        <v>247</v>
      </c>
      <c r="K4" s="91" t="s">
        <v>226</v>
      </c>
      <c r="L4" s="91" t="s">
        <v>215</v>
      </c>
      <c r="M4" s="91" t="s">
        <v>216</v>
      </c>
      <c r="O4" s="91" t="s">
        <v>36</v>
      </c>
      <c r="P4" s="91" t="s">
        <v>37</v>
      </c>
      <c r="Q4" s="91" t="s">
        <v>38</v>
      </c>
      <c r="R4" s="91" t="s">
        <v>34</v>
      </c>
      <c r="S4" s="91" t="s">
        <v>33</v>
      </c>
      <c r="U4" s="91" t="s">
        <v>31</v>
      </c>
      <c r="V4" s="91" t="s">
        <v>30</v>
      </c>
      <c r="W4" s="91" t="s">
        <v>28</v>
      </c>
      <c r="X4" s="91" t="s">
        <v>25</v>
      </c>
      <c r="Y4" s="91" t="s">
        <v>26</v>
      </c>
    </row>
    <row r="5" spans="2:25" ht="12.75">
      <c r="B5" s="94" t="s">
        <v>231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O5" s="246"/>
      <c r="P5" s="246"/>
      <c r="Q5" s="246"/>
      <c r="R5" s="246"/>
      <c r="S5" s="246"/>
      <c r="U5" s="443"/>
      <c r="V5" s="443"/>
      <c r="W5" s="443"/>
      <c r="X5" s="443"/>
      <c r="Y5" s="443"/>
    </row>
    <row r="6" spans="2:25" ht="12.75">
      <c r="B6" s="9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36"/>
      <c r="P6" s="36"/>
      <c r="Q6" s="36"/>
      <c r="R6" s="36"/>
      <c r="S6" s="36"/>
      <c r="U6" s="171"/>
      <c r="V6" s="36"/>
      <c r="W6" s="36"/>
      <c r="X6" s="36"/>
      <c r="Y6" s="36"/>
    </row>
    <row r="7" spans="1:27" s="242" customFormat="1" ht="12.75">
      <c r="A7" s="175"/>
      <c r="B7" s="97" t="s">
        <v>232</v>
      </c>
      <c r="C7" s="259">
        <v>3.91</v>
      </c>
      <c r="D7" s="258">
        <v>1.26</v>
      </c>
      <c r="E7" s="258">
        <v>0.52</v>
      </c>
      <c r="F7" s="258">
        <v>0.68</v>
      </c>
      <c r="G7" s="258">
        <v>1.45</v>
      </c>
      <c r="H7" s="258"/>
      <c r="I7" s="259">
        <v>3.6491</v>
      </c>
      <c r="J7" s="258">
        <v>1.0972</v>
      </c>
      <c r="K7" s="258">
        <v>0.5051</v>
      </c>
      <c r="L7" s="258">
        <v>0.6868</v>
      </c>
      <c r="M7" s="258">
        <v>1.36</v>
      </c>
      <c r="N7" s="249"/>
      <c r="O7" s="259">
        <v>3.6405</v>
      </c>
      <c r="P7" s="258">
        <v>1.1904</v>
      </c>
      <c r="Q7" s="258">
        <v>0.4556</v>
      </c>
      <c r="R7" s="258">
        <v>0.6003</v>
      </c>
      <c r="S7" s="258">
        <v>1.3942</v>
      </c>
      <c r="T7" s="249"/>
      <c r="U7" s="259">
        <v>3.9192</v>
      </c>
      <c r="V7" s="258">
        <v>1.0427</v>
      </c>
      <c r="W7" s="258">
        <v>0.5488</v>
      </c>
      <c r="X7" s="258">
        <v>0.6106</v>
      </c>
      <c r="Y7" s="258">
        <v>1.7171</v>
      </c>
      <c r="Z7" s="241"/>
      <c r="AA7" s="241"/>
    </row>
    <row r="8" spans="1:27" s="242" customFormat="1" ht="12.75">
      <c r="A8" s="175"/>
      <c r="B8" s="247" t="s">
        <v>233</v>
      </c>
      <c r="C8" s="259">
        <v>2.39</v>
      </c>
      <c r="D8" s="258">
        <v>0.73</v>
      </c>
      <c r="E8" s="258">
        <v>0.49</v>
      </c>
      <c r="F8" s="258">
        <v>0.51</v>
      </c>
      <c r="G8" s="258">
        <v>0.66</v>
      </c>
      <c r="H8" s="258"/>
      <c r="I8" s="259">
        <v>2.8311</v>
      </c>
      <c r="J8" s="258">
        <v>0.6169</v>
      </c>
      <c r="K8" s="258">
        <v>0.5674</v>
      </c>
      <c r="L8" s="258">
        <v>0.6968</v>
      </c>
      <c r="M8" s="258">
        <v>0.95</v>
      </c>
      <c r="N8" s="249"/>
      <c r="O8" s="259">
        <v>3.4057000000000004</v>
      </c>
      <c r="P8" s="258">
        <v>0.7546</v>
      </c>
      <c r="Q8" s="258">
        <v>0.7604</v>
      </c>
      <c r="R8" s="258">
        <v>0.8563</v>
      </c>
      <c r="S8" s="258">
        <v>1.0344</v>
      </c>
      <c r="T8" s="249"/>
      <c r="U8" s="259">
        <v>3.7791</v>
      </c>
      <c r="V8" s="258">
        <v>0.995</v>
      </c>
      <c r="W8" s="258">
        <v>0.8376</v>
      </c>
      <c r="X8" s="258">
        <v>0.8545</v>
      </c>
      <c r="Y8" s="258">
        <v>1.092</v>
      </c>
      <c r="Z8" s="241"/>
      <c r="AA8" s="241"/>
    </row>
    <row r="9" spans="1:27" s="242" customFormat="1" ht="12.75">
      <c r="A9" s="175"/>
      <c r="B9" s="247" t="s">
        <v>234</v>
      </c>
      <c r="C9" s="259">
        <v>1.61</v>
      </c>
      <c r="D9" s="258">
        <v>0.54</v>
      </c>
      <c r="E9" s="258">
        <v>0.18</v>
      </c>
      <c r="F9" s="258">
        <v>0.28</v>
      </c>
      <c r="G9" s="258">
        <v>0.61</v>
      </c>
      <c r="H9" s="258"/>
      <c r="I9" s="259">
        <v>1.6614</v>
      </c>
      <c r="J9" s="258">
        <v>0.4614</v>
      </c>
      <c r="K9" s="258">
        <v>0.1813</v>
      </c>
      <c r="L9" s="258">
        <v>0.3387</v>
      </c>
      <c r="M9" s="258">
        <v>0.68</v>
      </c>
      <c r="N9" s="249"/>
      <c r="O9" s="259">
        <v>1.8651</v>
      </c>
      <c r="P9" s="258">
        <v>0.6808</v>
      </c>
      <c r="Q9" s="258">
        <v>0.2385</v>
      </c>
      <c r="R9" s="258">
        <v>0.2886</v>
      </c>
      <c r="S9" s="258">
        <v>0.6572</v>
      </c>
      <c r="T9" s="249"/>
      <c r="U9" s="259">
        <v>2.0919</v>
      </c>
      <c r="V9" s="258">
        <v>0.6849</v>
      </c>
      <c r="W9" s="258">
        <v>0.2257</v>
      </c>
      <c r="X9" s="258">
        <v>0.3558</v>
      </c>
      <c r="Y9" s="258">
        <v>0.8255</v>
      </c>
      <c r="Z9" s="241"/>
      <c r="AA9" s="241"/>
    </row>
    <row r="10" spans="1:27" s="242" customFormat="1" ht="12.75">
      <c r="A10" s="175"/>
      <c r="B10" s="97" t="s">
        <v>235</v>
      </c>
      <c r="C10" s="259">
        <v>1.86</v>
      </c>
      <c r="D10" s="258">
        <v>0.44</v>
      </c>
      <c r="E10" s="258">
        <v>0.46</v>
      </c>
      <c r="F10" s="258">
        <v>0.47</v>
      </c>
      <c r="G10" s="258">
        <v>0.49</v>
      </c>
      <c r="H10" s="258"/>
      <c r="I10" s="259">
        <v>1.8367</v>
      </c>
      <c r="J10" s="258">
        <v>0.5143</v>
      </c>
      <c r="K10" s="258">
        <v>0.3539</v>
      </c>
      <c r="L10" s="258">
        <v>0.4485</v>
      </c>
      <c r="M10" s="258">
        <v>0.52</v>
      </c>
      <c r="N10" s="249"/>
      <c r="O10" s="259">
        <v>1.7983</v>
      </c>
      <c r="P10" s="258">
        <v>0.4564</v>
      </c>
      <c r="Q10" s="258">
        <v>0.2862</v>
      </c>
      <c r="R10" s="258">
        <v>0.4708</v>
      </c>
      <c r="S10" s="258">
        <v>0.5849</v>
      </c>
      <c r="T10" s="249"/>
      <c r="U10" s="259">
        <v>2.2017</v>
      </c>
      <c r="V10" s="258">
        <v>0.5808</v>
      </c>
      <c r="W10" s="258">
        <v>0.4666</v>
      </c>
      <c r="X10" s="258">
        <v>0.5413</v>
      </c>
      <c r="Y10" s="258">
        <v>0.613</v>
      </c>
      <c r="Z10" s="241"/>
      <c r="AA10" s="241"/>
    </row>
    <row r="11" spans="1:27" s="242" customFormat="1" ht="12.75">
      <c r="A11" s="175"/>
      <c r="B11" s="248" t="s">
        <v>236</v>
      </c>
      <c r="C11" s="259">
        <v>1.12</v>
      </c>
      <c r="D11" s="258">
        <v>0.43</v>
      </c>
      <c r="E11" s="258">
        <v>0.19</v>
      </c>
      <c r="F11" s="258">
        <v>0.22</v>
      </c>
      <c r="G11" s="258">
        <v>0.28</v>
      </c>
      <c r="H11" s="258"/>
      <c r="I11" s="259">
        <v>1.0846</v>
      </c>
      <c r="J11" s="258">
        <v>0.2525</v>
      </c>
      <c r="K11" s="258">
        <v>0.1998</v>
      </c>
      <c r="L11" s="258">
        <v>0.2523</v>
      </c>
      <c r="M11" s="258">
        <v>0.38</v>
      </c>
      <c r="N11" s="249"/>
      <c r="O11" s="259">
        <v>1.0529</v>
      </c>
      <c r="P11" s="258">
        <v>0.3816</v>
      </c>
      <c r="Q11" s="258">
        <v>0.1932</v>
      </c>
      <c r="R11" s="258">
        <v>0.2007</v>
      </c>
      <c r="S11" s="258">
        <v>0.2774</v>
      </c>
      <c r="T11" s="249"/>
      <c r="U11" s="259">
        <v>1.1295</v>
      </c>
      <c r="V11" s="258">
        <v>0.2736</v>
      </c>
      <c r="W11" s="258">
        <v>0.2101</v>
      </c>
      <c r="X11" s="258">
        <v>0.202</v>
      </c>
      <c r="Y11" s="258">
        <v>0.4438</v>
      </c>
      <c r="Z11" s="241"/>
      <c r="AA11" s="241"/>
    </row>
    <row r="12" spans="1:27" s="242" customFormat="1" ht="12.75">
      <c r="A12" s="175"/>
      <c r="B12" s="102" t="s">
        <v>237</v>
      </c>
      <c r="C12" s="259">
        <v>1.34</v>
      </c>
      <c r="D12" s="258">
        <v>0.33</v>
      </c>
      <c r="E12" s="258">
        <v>0.4</v>
      </c>
      <c r="F12" s="258">
        <v>0.34</v>
      </c>
      <c r="G12" s="258">
        <v>0.27</v>
      </c>
      <c r="H12" s="258"/>
      <c r="I12" s="259">
        <v>1.23157</v>
      </c>
      <c r="J12" s="258">
        <v>0.28507</v>
      </c>
      <c r="K12" s="258">
        <v>0.3137</v>
      </c>
      <c r="L12" s="258">
        <v>0.3128</v>
      </c>
      <c r="M12" s="258">
        <v>0.32</v>
      </c>
      <c r="N12" s="249"/>
      <c r="O12" s="259">
        <v>1.2819</v>
      </c>
      <c r="P12" s="258">
        <v>0.3053</v>
      </c>
      <c r="Q12" s="258">
        <v>0.3076</v>
      </c>
      <c r="R12" s="258">
        <v>0.3081</v>
      </c>
      <c r="S12" s="258">
        <v>0.3609</v>
      </c>
      <c r="T12" s="249"/>
      <c r="U12" s="259">
        <v>1.5286000000000002</v>
      </c>
      <c r="V12" s="258">
        <v>0.4025</v>
      </c>
      <c r="W12" s="258">
        <v>0.353</v>
      </c>
      <c r="X12" s="258">
        <v>0.3559</v>
      </c>
      <c r="Y12" s="258">
        <v>0.4172</v>
      </c>
      <c r="Z12" s="241"/>
      <c r="AA12" s="241"/>
    </row>
    <row r="13" spans="1:27" s="242" customFormat="1" ht="12.75">
      <c r="A13" s="175"/>
      <c r="B13" s="102" t="s">
        <v>261</v>
      </c>
      <c r="C13" s="259">
        <v>2.51</v>
      </c>
      <c r="D13" s="258">
        <v>0.56</v>
      </c>
      <c r="E13" s="258">
        <v>0.61</v>
      </c>
      <c r="F13" s="258">
        <v>0.58</v>
      </c>
      <c r="G13" s="258">
        <v>0.76</v>
      </c>
      <c r="H13" s="258"/>
      <c r="I13" s="259">
        <v>2.271</v>
      </c>
      <c r="J13" s="258">
        <v>0.6077999999999999</v>
      </c>
      <c r="K13" s="258">
        <v>0.6393</v>
      </c>
      <c r="L13" s="258">
        <v>0.5</v>
      </c>
      <c r="M13" s="258">
        <v>0.52</v>
      </c>
      <c r="N13" s="249"/>
      <c r="O13" s="259">
        <v>1.764</v>
      </c>
      <c r="P13" s="258">
        <v>0.49</v>
      </c>
      <c r="Q13" s="258">
        <v>0.36</v>
      </c>
      <c r="R13" s="258">
        <v>0.44</v>
      </c>
      <c r="S13" s="258">
        <v>0.464</v>
      </c>
      <c r="T13" s="249"/>
      <c r="U13" s="259">
        <v>1.38</v>
      </c>
      <c r="V13" s="258">
        <v>0.36</v>
      </c>
      <c r="W13" s="258">
        <v>0.3</v>
      </c>
      <c r="X13" s="258">
        <v>0.27</v>
      </c>
      <c r="Y13" s="258">
        <v>0.45</v>
      </c>
      <c r="Z13" s="241"/>
      <c r="AA13" s="241"/>
    </row>
    <row r="14" spans="1:27" s="242" customFormat="1" ht="12.75">
      <c r="A14" s="175"/>
      <c r="B14" s="102" t="s">
        <v>238</v>
      </c>
      <c r="C14" s="259">
        <v>9.14</v>
      </c>
      <c r="D14" s="258">
        <v>2.84</v>
      </c>
      <c r="E14" s="258">
        <v>1.22</v>
      </c>
      <c r="F14" s="258">
        <v>1.62</v>
      </c>
      <c r="G14" s="258">
        <v>3.45</v>
      </c>
      <c r="H14" s="258"/>
      <c r="I14" s="259">
        <v>8.331</v>
      </c>
      <c r="J14" s="258">
        <v>2.6393</v>
      </c>
      <c r="K14" s="258">
        <v>1.1638</v>
      </c>
      <c r="L14" s="258">
        <v>1.5879</v>
      </c>
      <c r="M14" s="258">
        <v>2.94</v>
      </c>
      <c r="N14" s="249"/>
      <c r="O14" s="259">
        <v>3.7415</v>
      </c>
      <c r="P14" s="258">
        <v>2.5755</v>
      </c>
      <c r="Q14" s="258">
        <v>0.9251</v>
      </c>
      <c r="R14" s="258">
        <v>0.1469</v>
      </c>
      <c r="S14" s="258">
        <v>0.094</v>
      </c>
      <c r="T14" s="249"/>
      <c r="U14" s="259">
        <v>0.06319999999999999</v>
      </c>
      <c r="V14" s="258">
        <v>0.0382</v>
      </c>
      <c r="W14" s="258">
        <v>0.0004</v>
      </c>
      <c r="X14" s="258">
        <v>0.0183</v>
      </c>
      <c r="Y14" s="258">
        <v>0.0063</v>
      </c>
      <c r="Z14" s="241"/>
      <c r="AA14" s="241"/>
    </row>
    <row r="15" spans="1:27" s="242" customFormat="1" ht="12.75">
      <c r="A15" s="175"/>
      <c r="B15" s="102" t="s">
        <v>239</v>
      </c>
      <c r="C15" s="259">
        <v>0.37</v>
      </c>
      <c r="D15" s="258">
        <v>0.18</v>
      </c>
      <c r="E15" s="258">
        <v>0.19</v>
      </c>
      <c r="F15" s="258">
        <v>0</v>
      </c>
      <c r="G15" s="258">
        <v>0</v>
      </c>
      <c r="H15" s="258"/>
      <c r="I15" s="259">
        <v>0</v>
      </c>
      <c r="J15" s="258">
        <v>0</v>
      </c>
      <c r="K15" s="258">
        <v>0</v>
      </c>
      <c r="L15" s="258">
        <v>0</v>
      </c>
      <c r="M15" s="258">
        <v>0</v>
      </c>
      <c r="N15" s="258"/>
      <c r="O15" s="259">
        <v>0</v>
      </c>
      <c r="P15" s="258">
        <v>0</v>
      </c>
      <c r="Q15" s="258">
        <v>0</v>
      </c>
      <c r="R15" s="258">
        <v>0</v>
      </c>
      <c r="S15" s="258">
        <v>0</v>
      </c>
      <c r="T15" s="249"/>
      <c r="U15" s="259">
        <v>0.084</v>
      </c>
      <c r="V15" s="258">
        <v>0.0839</v>
      </c>
      <c r="W15" s="258">
        <v>0.0001</v>
      </c>
      <c r="X15" s="258">
        <v>0</v>
      </c>
      <c r="Y15" s="258">
        <v>0</v>
      </c>
      <c r="Z15" s="241"/>
      <c r="AA15" s="241"/>
    </row>
    <row r="16" spans="1:27" s="242" customFormat="1" ht="12.75">
      <c r="A16" s="175"/>
      <c r="B16" s="24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41"/>
      <c r="O16" s="36"/>
      <c r="P16" s="36"/>
      <c r="Q16" s="36"/>
      <c r="R16" s="36"/>
      <c r="S16" s="36"/>
      <c r="T16" s="241"/>
      <c r="U16" s="171"/>
      <c r="V16" s="36"/>
      <c r="W16" s="36"/>
      <c r="X16" s="36"/>
      <c r="Y16" s="36"/>
      <c r="Z16" s="241"/>
      <c r="AA16" s="241"/>
    </row>
    <row r="17" spans="1:27" s="242" customFormat="1" ht="12.75">
      <c r="A17" s="175"/>
      <c r="B17" s="24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41"/>
      <c r="O17" s="36"/>
      <c r="P17" s="36"/>
      <c r="Q17" s="36"/>
      <c r="R17" s="36"/>
      <c r="S17" s="36"/>
      <c r="T17" s="241"/>
      <c r="U17" s="171"/>
      <c r="V17" s="36"/>
      <c r="W17" s="36"/>
      <c r="X17" s="36"/>
      <c r="Y17" s="36"/>
      <c r="Z17" s="241"/>
      <c r="AA17" s="241"/>
    </row>
    <row r="18" spans="1:27" s="242" customFormat="1" ht="12.75">
      <c r="A18" s="175"/>
      <c r="B18" s="10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41"/>
      <c r="O18" s="36"/>
      <c r="P18" s="36"/>
      <c r="Q18" s="36"/>
      <c r="R18" s="36"/>
      <c r="S18" s="36"/>
      <c r="T18" s="241"/>
      <c r="U18" s="171"/>
      <c r="V18" s="36"/>
      <c r="W18" s="36"/>
      <c r="X18" s="36"/>
      <c r="Y18" s="36"/>
      <c r="Z18" s="241"/>
      <c r="AA18" s="241"/>
    </row>
    <row r="19" spans="1:27" s="242" customFormat="1" ht="12.75">
      <c r="A19" s="175"/>
      <c r="B19" s="10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41"/>
      <c r="O19" s="36"/>
      <c r="P19" s="36"/>
      <c r="Q19" s="36"/>
      <c r="R19" s="36"/>
      <c r="S19" s="36"/>
      <c r="T19" s="241"/>
      <c r="U19" s="171"/>
      <c r="V19" s="36"/>
      <c r="W19" s="36"/>
      <c r="X19" s="36"/>
      <c r="Y19" s="36"/>
      <c r="Z19" s="241"/>
      <c r="AA19" s="241"/>
    </row>
    <row r="20" spans="1:27" s="242" customFormat="1" ht="12.75">
      <c r="A20" s="175"/>
      <c r="B20" s="11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41"/>
      <c r="O20" s="43"/>
      <c r="P20" s="43"/>
      <c r="Q20" s="43"/>
      <c r="R20" s="43"/>
      <c r="S20" s="43"/>
      <c r="T20" s="241"/>
      <c r="U20" s="244"/>
      <c r="V20" s="43"/>
      <c r="W20" s="43"/>
      <c r="X20" s="43"/>
      <c r="Y20" s="43"/>
      <c r="Z20" s="241"/>
      <c r="AA20" s="241"/>
    </row>
    <row r="21" spans="1:25" s="242" customFormat="1" ht="12.75">
      <c r="A21" s="175"/>
      <c r="B21" s="10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O21" s="36"/>
      <c r="P21" s="36"/>
      <c r="Q21" s="36"/>
      <c r="R21" s="36"/>
      <c r="S21" s="36"/>
      <c r="U21" s="36"/>
      <c r="V21" s="36"/>
      <c r="W21" s="36"/>
      <c r="X21" s="36"/>
      <c r="Y21" s="36"/>
    </row>
    <row r="22" spans="1:25" s="242" customFormat="1" ht="12.75">
      <c r="A22" s="175"/>
      <c r="B22" s="10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O22" s="36"/>
      <c r="P22" s="36"/>
      <c r="Q22" s="36"/>
      <c r="R22" s="36"/>
      <c r="S22" s="36"/>
      <c r="U22" s="36"/>
      <c r="V22" s="36"/>
      <c r="W22" s="36"/>
      <c r="X22" s="36"/>
      <c r="Y22" s="36"/>
    </row>
    <row r="23" spans="1:25" s="242" customFormat="1" ht="12.75">
      <c r="A23" s="175"/>
      <c r="B23" s="10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O23" s="36"/>
      <c r="P23" s="36"/>
      <c r="Q23" s="36"/>
      <c r="R23" s="36"/>
      <c r="S23" s="36"/>
      <c r="U23" s="36"/>
      <c r="V23" s="36"/>
      <c r="W23" s="36"/>
      <c r="X23" s="36"/>
      <c r="Y23" s="36"/>
    </row>
    <row r="24" spans="1:25" s="242" customFormat="1" ht="12.7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O24" s="36"/>
      <c r="P24" s="175"/>
      <c r="Q24" s="175"/>
      <c r="R24" s="175"/>
      <c r="S24" s="175"/>
      <c r="U24" s="171"/>
      <c r="V24" s="245"/>
      <c r="W24" s="245"/>
      <c r="X24" s="245"/>
      <c r="Y24" s="245"/>
    </row>
    <row r="25" spans="1:25" s="242" customFormat="1" ht="12.75">
      <c r="A25" s="175"/>
      <c r="B25" s="17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O25" s="36"/>
      <c r="P25" s="245"/>
      <c r="Q25" s="245"/>
      <c r="R25" s="245"/>
      <c r="S25" s="245"/>
      <c r="U25" s="171"/>
      <c r="V25" s="245"/>
      <c r="W25" s="245"/>
      <c r="X25" s="245"/>
      <c r="Y25" s="245"/>
    </row>
    <row r="26" spans="1:25" s="242" customFormat="1" ht="12.75">
      <c r="A26" s="175"/>
      <c r="B26" s="17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O26" s="36"/>
      <c r="P26" s="245"/>
      <c r="Q26" s="245"/>
      <c r="R26" s="245"/>
      <c r="S26" s="245"/>
      <c r="U26" s="171"/>
      <c r="V26" s="245"/>
      <c r="W26" s="245"/>
      <c r="X26" s="245"/>
      <c r="Y26" s="245"/>
    </row>
    <row r="27" spans="1:25" s="242" customFormat="1" ht="12.75">
      <c r="A27" s="175"/>
      <c r="B27" s="17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O27" s="245"/>
      <c r="P27" s="245"/>
      <c r="Q27" s="245"/>
      <c r="R27" s="245"/>
      <c r="S27" s="245"/>
      <c r="U27" s="245"/>
      <c r="V27" s="245"/>
      <c r="W27" s="245"/>
      <c r="X27" s="245"/>
      <c r="Y27" s="245"/>
    </row>
    <row r="28" spans="3:25" ht="12.7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6"/>
      <c r="P28" s="16"/>
      <c r="Q28" s="16"/>
      <c r="R28" s="16"/>
      <c r="S28" s="16"/>
      <c r="U28" s="16"/>
      <c r="V28" s="16"/>
      <c r="W28" s="16"/>
      <c r="X28" s="16"/>
      <c r="Y28" s="16"/>
    </row>
    <row r="29" spans="3:25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  <c r="R29" s="16"/>
      <c r="S29" s="16"/>
      <c r="U29" s="16"/>
      <c r="V29" s="16"/>
      <c r="W29" s="16"/>
      <c r="X29" s="16"/>
      <c r="Y29" s="16"/>
    </row>
    <row r="30" spans="3:25" ht="12.7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  <c r="R30" s="16"/>
      <c r="S30" s="16"/>
      <c r="U30" s="16"/>
      <c r="V30" s="16"/>
      <c r="W30" s="16"/>
      <c r="X30" s="16"/>
      <c r="Y30" s="16"/>
    </row>
    <row r="31" spans="3:25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  <c r="R31" s="16"/>
      <c r="S31" s="16"/>
      <c r="U31" s="16"/>
      <c r="V31" s="16"/>
      <c r="W31" s="16"/>
      <c r="X31" s="16"/>
      <c r="Y31" s="16"/>
    </row>
    <row r="32" spans="3:25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U32" s="16"/>
      <c r="V32" s="16"/>
      <c r="W32" s="16"/>
      <c r="X32" s="16"/>
      <c r="Y32" s="16"/>
    </row>
    <row r="33" spans="3:25" ht="12.7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O33" s="16"/>
      <c r="P33" s="16"/>
      <c r="Q33" s="16"/>
      <c r="R33" s="16"/>
      <c r="S33" s="16"/>
      <c r="U33" s="16"/>
      <c r="V33" s="16"/>
      <c r="W33" s="16"/>
      <c r="X33" s="16"/>
      <c r="Y33" s="16"/>
    </row>
    <row r="34" spans="3:25" ht="12.7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6"/>
      <c r="R34" s="16"/>
      <c r="S34" s="16"/>
      <c r="U34" s="16"/>
      <c r="V34" s="16"/>
      <c r="W34" s="16"/>
      <c r="X34" s="16"/>
      <c r="Y34" s="16"/>
    </row>
    <row r="35" spans="3:25" ht="12.7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  <c r="R35" s="16"/>
      <c r="S35" s="16"/>
      <c r="U35" s="16"/>
      <c r="V35" s="16"/>
      <c r="W35" s="16"/>
      <c r="X35" s="16"/>
      <c r="Y35" s="16"/>
    </row>
    <row r="36" spans="3:25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  <c r="R36" s="16"/>
      <c r="S36" s="16"/>
      <c r="U36" s="16"/>
      <c r="V36" s="16"/>
      <c r="W36" s="16"/>
      <c r="X36" s="16"/>
      <c r="Y36" s="16"/>
    </row>
    <row r="37" spans="3:25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  <c r="R37" s="16"/>
      <c r="S37" s="16"/>
      <c r="U37" s="16"/>
      <c r="V37" s="16"/>
      <c r="W37" s="16"/>
      <c r="X37" s="16"/>
      <c r="Y37" s="16"/>
    </row>
    <row r="38" spans="3:25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  <c r="R38" s="16"/>
      <c r="S38" s="16"/>
      <c r="U38" s="16"/>
      <c r="V38" s="16"/>
      <c r="W38" s="16"/>
      <c r="X38" s="16"/>
      <c r="Y38" s="16"/>
    </row>
    <row r="39" spans="3:25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  <c r="R39" s="16"/>
      <c r="S39" s="16"/>
      <c r="U39" s="16"/>
      <c r="V39" s="16"/>
      <c r="W39" s="16"/>
      <c r="X39" s="16"/>
      <c r="Y39" s="16"/>
    </row>
    <row r="40" spans="3:25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  <c r="R40" s="16"/>
      <c r="S40" s="16"/>
      <c r="U40" s="16"/>
      <c r="V40" s="16"/>
      <c r="W40" s="16"/>
      <c r="X40" s="16"/>
      <c r="Y40" s="16"/>
    </row>
    <row r="41" spans="3:25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  <c r="P41" s="16"/>
      <c r="Q41" s="16"/>
      <c r="R41" s="16"/>
      <c r="S41" s="16"/>
      <c r="U41" s="16"/>
      <c r="V41" s="16"/>
      <c r="W41" s="16"/>
      <c r="X41" s="16"/>
      <c r="Y41" s="16"/>
    </row>
    <row r="42" spans="3:25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  <c r="R42" s="16"/>
      <c r="S42" s="16"/>
      <c r="U42" s="16"/>
      <c r="V42" s="16"/>
      <c r="W42" s="16"/>
      <c r="X42" s="16"/>
      <c r="Y42" s="16"/>
    </row>
    <row r="43" spans="3:25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  <c r="R43" s="16"/>
      <c r="S43" s="16"/>
      <c r="U43" s="16"/>
      <c r="V43" s="16"/>
      <c r="W43" s="16"/>
      <c r="X43" s="16"/>
      <c r="Y43" s="16"/>
    </row>
    <row r="44" spans="3:25" ht="12.7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  <c r="R44" s="16"/>
      <c r="S44" s="16"/>
      <c r="U44" s="16"/>
      <c r="V44" s="16"/>
      <c r="W44" s="16"/>
      <c r="X44" s="16"/>
      <c r="Y44" s="16"/>
    </row>
    <row r="45" spans="3:25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  <c r="R45" s="16"/>
      <c r="S45" s="16"/>
      <c r="U45" s="16"/>
      <c r="V45" s="16"/>
      <c r="W45" s="16"/>
      <c r="X45" s="16"/>
      <c r="Y45" s="16"/>
    </row>
    <row r="46" spans="3:25" ht="12.7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U46" s="16"/>
      <c r="V46" s="16"/>
      <c r="W46" s="16"/>
      <c r="X46" s="16"/>
      <c r="Y46" s="16"/>
    </row>
    <row r="47" spans="3:25" ht="12.7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U47" s="16"/>
      <c r="V47" s="16"/>
      <c r="W47" s="16"/>
      <c r="X47" s="16"/>
      <c r="Y47" s="16"/>
    </row>
    <row r="48" spans="3:25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  <c r="R48" s="16"/>
      <c r="S48" s="16"/>
      <c r="U48" s="16"/>
      <c r="V48" s="16"/>
      <c r="W48" s="16"/>
      <c r="X48" s="16"/>
      <c r="Y48" s="16"/>
    </row>
  </sheetData>
  <sheetProtection/>
  <mergeCells count="3">
    <mergeCell ref="U5:Y5"/>
    <mergeCell ref="C3:M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69" t="s">
        <v>124</v>
      </c>
      <c r="C2" s="446" t="s">
        <v>62</v>
      </c>
      <c r="D2" s="446"/>
      <c r="E2" s="446"/>
      <c r="F2" s="446"/>
      <c r="G2" s="446"/>
      <c r="H2" s="446"/>
      <c r="I2" s="446"/>
      <c r="K2" s="88" t="s">
        <v>124</v>
      </c>
      <c r="L2" s="446" t="s">
        <v>0</v>
      </c>
      <c r="M2" s="446"/>
      <c r="N2" s="446"/>
      <c r="O2" s="446"/>
      <c r="P2" s="446"/>
      <c r="Q2" s="446"/>
      <c r="R2" s="446"/>
    </row>
    <row r="3" spans="2:11" s="15" customFormat="1" ht="12.75">
      <c r="B3" s="89"/>
      <c r="K3" s="89"/>
    </row>
    <row r="4" spans="2:18" ht="25.5">
      <c r="B4" s="344">
        <v>2016</v>
      </c>
      <c r="C4" s="272" t="s">
        <v>125</v>
      </c>
      <c r="D4" s="272" t="s">
        <v>126</v>
      </c>
      <c r="E4" s="272" t="s">
        <v>127</v>
      </c>
      <c r="F4" s="272" t="s">
        <v>128</v>
      </c>
      <c r="G4" s="91" t="s">
        <v>129</v>
      </c>
      <c r="H4" s="91" t="s">
        <v>130</v>
      </c>
      <c r="I4" s="91" t="s">
        <v>131</v>
      </c>
      <c r="K4" s="92" t="s">
        <v>277</v>
      </c>
      <c r="L4" s="93" t="s">
        <v>125</v>
      </c>
      <c r="M4" s="93" t="s">
        <v>126</v>
      </c>
      <c r="N4" s="93" t="s">
        <v>127</v>
      </c>
      <c r="O4" s="93" t="s">
        <v>128</v>
      </c>
      <c r="P4" s="93" t="s">
        <v>129</v>
      </c>
      <c r="Q4" s="93" t="s">
        <v>130</v>
      </c>
      <c r="R4" s="93" t="s">
        <v>131</v>
      </c>
    </row>
    <row r="5" spans="2:18" ht="12.75">
      <c r="B5" s="94" t="s">
        <v>132</v>
      </c>
      <c r="C5" s="95"/>
      <c r="D5" s="95"/>
      <c r="E5" s="95"/>
      <c r="F5" s="95"/>
      <c r="G5" s="95"/>
      <c r="H5" s="95"/>
      <c r="I5" s="96"/>
      <c r="K5" s="94" t="s">
        <v>132</v>
      </c>
      <c r="L5" s="95"/>
      <c r="M5" s="95"/>
      <c r="N5" s="95"/>
      <c r="O5" s="95"/>
      <c r="P5" s="95"/>
      <c r="Q5" s="95"/>
      <c r="R5" s="96"/>
    </row>
    <row r="6" spans="2:18" ht="12.75">
      <c r="B6" s="97"/>
      <c r="C6" s="36"/>
      <c r="D6" s="36"/>
      <c r="E6" s="36"/>
      <c r="F6" s="36"/>
      <c r="G6" s="36"/>
      <c r="H6" s="36"/>
      <c r="I6" s="36"/>
      <c r="K6" s="97"/>
      <c r="L6" s="36"/>
      <c r="M6" s="36"/>
      <c r="N6" s="36"/>
      <c r="O6" s="36"/>
      <c r="P6" s="36"/>
      <c r="Q6" s="36"/>
      <c r="R6" s="36"/>
    </row>
    <row r="7" spans="2:18" ht="12.75">
      <c r="B7" s="97" t="s">
        <v>133</v>
      </c>
      <c r="C7" s="351">
        <v>2776</v>
      </c>
      <c r="D7" s="351">
        <v>27740</v>
      </c>
      <c r="E7" s="351">
        <v>1078</v>
      </c>
      <c r="F7" s="351">
        <v>1472</v>
      </c>
      <c r="G7" s="351">
        <v>130</v>
      </c>
      <c r="H7" s="351">
        <v>0</v>
      </c>
      <c r="I7" s="352">
        <v>33196</v>
      </c>
      <c r="K7" s="97" t="s">
        <v>133</v>
      </c>
      <c r="L7" s="98">
        <f aca="true" t="shared" si="0" ref="L7:R29">_xlfn.IFERROR(C7/C54-1,"")</f>
        <v>-0.11817026683608645</v>
      </c>
      <c r="M7" s="98">
        <f t="shared" si="0"/>
        <v>-0.1130012150668287</v>
      </c>
      <c r="N7" s="98">
        <f t="shared" si="0"/>
        <v>0.6483180428134556</v>
      </c>
      <c r="O7" s="98">
        <f t="shared" si="0"/>
        <v>0.21152263374485591</v>
      </c>
      <c r="P7" s="98">
        <f t="shared" si="0"/>
        <v>-0.24855491329479773</v>
      </c>
      <c r="Q7" s="98">
        <f t="shared" si="0"/>
      </c>
      <c r="R7" s="98">
        <f t="shared" si="0"/>
        <v>-0.089622641509434</v>
      </c>
    </row>
    <row r="8" spans="2:18" ht="12.75">
      <c r="B8" s="97" t="s">
        <v>134</v>
      </c>
      <c r="C8" s="351">
        <v>1515</v>
      </c>
      <c r="D8" s="351">
        <v>440</v>
      </c>
      <c r="E8" s="351">
        <v>3837</v>
      </c>
      <c r="F8" s="351">
        <v>723</v>
      </c>
      <c r="G8" s="351">
        <v>110</v>
      </c>
      <c r="H8" s="351">
        <v>-6625</v>
      </c>
      <c r="I8" s="352">
        <v>0</v>
      </c>
      <c r="K8" s="97" t="s">
        <v>134</v>
      </c>
      <c r="L8" s="98">
        <f t="shared" si="0"/>
        <v>-0.11247803163444636</v>
      </c>
      <c r="M8" s="98">
        <f t="shared" si="0"/>
        <v>-0.05982905982905984</v>
      </c>
      <c r="N8" s="98">
        <f t="shared" si="0"/>
        <v>-0.023912490460442637</v>
      </c>
      <c r="O8" s="98">
        <f t="shared" si="0"/>
        <v>0.0758928571428572</v>
      </c>
      <c r="P8" s="98">
        <f t="shared" si="0"/>
        <v>-0.2763157894736842</v>
      </c>
      <c r="Q8" s="98">
        <f t="shared" si="0"/>
        <v>-0.04401154401154406</v>
      </c>
      <c r="R8" s="98">
        <f t="shared" si="0"/>
      </c>
    </row>
    <row r="9" spans="2:18" ht="12.75">
      <c r="B9" s="99" t="s">
        <v>135</v>
      </c>
      <c r="C9" s="353">
        <v>4291</v>
      </c>
      <c r="D9" s="353">
        <v>28180</v>
      </c>
      <c r="E9" s="353">
        <v>4915</v>
      </c>
      <c r="F9" s="353">
        <v>2195</v>
      </c>
      <c r="G9" s="353">
        <v>240</v>
      </c>
      <c r="H9" s="353">
        <v>-6625</v>
      </c>
      <c r="I9" s="354">
        <v>33196</v>
      </c>
      <c r="K9" s="99" t="s">
        <v>135</v>
      </c>
      <c r="L9" s="101">
        <f t="shared" si="0"/>
        <v>-0.11616889804325436</v>
      </c>
      <c r="M9" s="101">
        <f t="shared" si="0"/>
        <v>-0.11221725159095208</v>
      </c>
      <c r="N9" s="101">
        <f t="shared" si="0"/>
        <v>0.0719738276990185</v>
      </c>
      <c r="O9" s="101">
        <f t="shared" si="0"/>
        <v>0.16322204557498665</v>
      </c>
      <c r="P9" s="101">
        <f t="shared" si="0"/>
        <v>-0.2615384615384615</v>
      </c>
      <c r="Q9" s="101">
        <f t="shared" si="0"/>
        <v>-0.04401154401154406</v>
      </c>
      <c r="R9" s="101">
        <f t="shared" si="0"/>
        <v>-0.089622641509434</v>
      </c>
    </row>
    <row r="10" spans="2:18" ht="12.75">
      <c r="B10" s="97"/>
      <c r="C10" s="351"/>
      <c r="D10" s="351"/>
      <c r="E10" s="351"/>
      <c r="F10" s="351"/>
      <c r="G10" s="351"/>
      <c r="H10" s="351"/>
      <c r="I10" s="352"/>
      <c r="K10" s="97"/>
      <c r="L10" s="98">
        <f t="shared" si="0"/>
      </c>
      <c r="M10" s="98">
        <f t="shared" si="0"/>
      </c>
      <c r="N10" s="98">
        <f t="shared" si="0"/>
      </c>
      <c r="O10" s="98">
        <f t="shared" si="0"/>
      </c>
      <c r="P10" s="98">
        <f t="shared" si="0"/>
      </c>
      <c r="Q10" s="98">
        <f t="shared" si="0"/>
      </c>
      <c r="R10" s="98">
        <f t="shared" si="0"/>
      </c>
    </row>
    <row r="11" spans="2:18" ht="12.75">
      <c r="B11" s="102" t="s">
        <v>45</v>
      </c>
      <c r="C11" s="351">
        <v>-1066</v>
      </c>
      <c r="D11" s="351">
        <v>-252</v>
      </c>
      <c r="E11" s="351">
        <v>-924</v>
      </c>
      <c r="F11" s="351">
        <v>-360</v>
      </c>
      <c r="G11" s="351">
        <v>-14</v>
      </c>
      <c r="H11" s="351">
        <v>2</v>
      </c>
      <c r="I11" s="352">
        <v>-2614</v>
      </c>
      <c r="K11" s="102" t="s">
        <v>45</v>
      </c>
      <c r="L11" s="98">
        <f t="shared" si="0"/>
        <v>-0.19909842223891816</v>
      </c>
      <c r="M11" s="98">
        <f t="shared" si="0"/>
        <v>0.04132231404958686</v>
      </c>
      <c r="N11" s="98">
        <f t="shared" si="0"/>
        <v>0.03937007874015741</v>
      </c>
      <c r="O11" s="98">
        <f t="shared" si="0"/>
        <v>0.15384615384615374</v>
      </c>
      <c r="P11" s="98">
        <f t="shared" si="0"/>
        <v>-0.2222222222222222</v>
      </c>
      <c r="Q11" s="98">
        <f t="shared" si="0"/>
        <v>0</v>
      </c>
      <c r="R11" s="98">
        <f t="shared" si="0"/>
        <v>-0.06308243727598561</v>
      </c>
    </row>
    <row r="12" spans="2:18" ht="12.75">
      <c r="B12" s="102" t="s">
        <v>136</v>
      </c>
      <c r="C12" s="351">
        <v>-3005</v>
      </c>
      <c r="D12" s="351">
        <v>-26769</v>
      </c>
      <c r="E12" s="351">
        <v>-2356</v>
      </c>
      <c r="F12" s="351">
        <v>-1436</v>
      </c>
      <c r="G12" s="351">
        <v>-302</v>
      </c>
      <c r="H12" s="351">
        <v>6647</v>
      </c>
      <c r="I12" s="352">
        <v>-27221</v>
      </c>
      <c r="K12" s="102" t="s">
        <v>136</v>
      </c>
      <c r="L12" s="98">
        <f t="shared" si="0"/>
        <v>-2.2371346233017704</v>
      </c>
      <c r="M12" s="98">
        <f t="shared" si="0"/>
        <v>-0.1397859828400656</v>
      </c>
      <c r="N12" s="98">
        <f t="shared" si="0"/>
        <v>0.04944320712694883</v>
      </c>
      <c r="O12" s="98">
        <f t="shared" si="0"/>
        <v>0.1887417218543046</v>
      </c>
      <c r="P12" s="98">
        <f t="shared" si="0"/>
        <v>0.3017241379310345</v>
      </c>
      <c r="Q12" s="98">
        <f t="shared" si="0"/>
        <v>-0.04083694083694078</v>
      </c>
      <c r="R12" s="98">
        <f t="shared" si="0"/>
        <v>0.06979760267243074</v>
      </c>
    </row>
    <row r="13" spans="2:18" ht="12.75">
      <c r="B13" s="39" t="s">
        <v>43</v>
      </c>
      <c r="C13" s="351">
        <v>-265</v>
      </c>
      <c r="D13" s="351">
        <v>-21886</v>
      </c>
      <c r="E13" s="351">
        <v>-285</v>
      </c>
      <c r="F13" s="351">
        <v>-938</v>
      </c>
      <c r="G13" s="351">
        <v>-65</v>
      </c>
      <c r="H13" s="351">
        <v>2691</v>
      </c>
      <c r="I13" s="352">
        <v>-20748</v>
      </c>
      <c r="K13" s="39" t="s">
        <v>43</v>
      </c>
      <c r="L13" s="98">
        <f t="shared" si="0"/>
        <v>-0.09556313993174059</v>
      </c>
      <c r="M13" s="98">
        <f t="shared" si="0"/>
        <v>-0.1430361408042602</v>
      </c>
      <c r="N13" s="98">
        <f t="shared" si="0"/>
        <v>0.07954545454545459</v>
      </c>
      <c r="O13" s="98">
        <f t="shared" si="0"/>
        <v>0.09579439252336441</v>
      </c>
      <c r="P13" s="98">
        <f t="shared" si="0"/>
        <v>-0.4298245614035088</v>
      </c>
      <c r="Q13" s="98">
        <f t="shared" si="0"/>
        <v>-0.05545805545805549</v>
      </c>
      <c r="R13" s="98">
        <f t="shared" si="0"/>
        <v>-0.1432464797456332</v>
      </c>
    </row>
    <row r="14" spans="2:18" ht="12.75">
      <c r="B14" s="40" t="s">
        <v>44</v>
      </c>
      <c r="C14" s="351">
        <v>-876</v>
      </c>
      <c r="D14" s="351">
        <v>-438</v>
      </c>
      <c r="E14" s="351">
        <v>-995</v>
      </c>
      <c r="F14" s="351">
        <v>-174</v>
      </c>
      <c r="G14" s="351">
        <v>-91</v>
      </c>
      <c r="H14" s="351">
        <v>2</v>
      </c>
      <c r="I14" s="352">
        <v>-2572</v>
      </c>
      <c r="K14" s="40" t="s">
        <v>44</v>
      </c>
      <c r="L14" s="98">
        <f t="shared" si="0"/>
        <v>-0.029900332225913595</v>
      </c>
      <c r="M14" s="98">
        <f t="shared" si="0"/>
        <v>-0.14619883040935677</v>
      </c>
      <c r="N14" s="98">
        <f t="shared" si="0"/>
        <v>-0.056872037914691975</v>
      </c>
      <c r="O14" s="98">
        <f t="shared" si="0"/>
        <v>0.10126582278481022</v>
      </c>
      <c r="P14" s="98">
        <f t="shared" si="0"/>
        <v>0.04597701149425282</v>
      </c>
      <c r="Q14" s="98">
        <f t="shared" si="0"/>
        <v>0</v>
      </c>
      <c r="R14" s="98">
        <f t="shared" si="0"/>
        <v>-0.052321296978629306</v>
      </c>
    </row>
    <row r="15" spans="2:18" ht="12.75">
      <c r="B15" s="39" t="s">
        <v>46</v>
      </c>
      <c r="C15" s="351">
        <v>-1128</v>
      </c>
      <c r="D15" s="351">
        <v>-4404</v>
      </c>
      <c r="E15" s="351">
        <v>-787</v>
      </c>
      <c r="F15" s="351">
        <v>-168</v>
      </c>
      <c r="G15" s="351">
        <v>-115</v>
      </c>
      <c r="H15" s="351">
        <v>3766</v>
      </c>
      <c r="I15" s="352">
        <v>-2836</v>
      </c>
      <c r="K15" s="39" t="s">
        <v>46</v>
      </c>
      <c r="L15" s="98">
        <f t="shared" si="0"/>
        <v>0.015301530153015275</v>
      </c>
      <c r="M15" s="98">
        <f t="shared" si="0"/>
        <v>0.00022711787417661888</v>
      </c>
      <c r="N15" s="98">
        <f t="shared" si="0"/>
        <v>0.014175257731958713</v>
      </c>
      <c r="O15" s="98">
        <f t="shared" si="0"/>
        <v>0.19999999999999996</v>
      </c>
      <c r="P15" s="98">
        <f t="shared" si="0"/>
        <v>0</v>
      </c>
      <c r="Q15" s="98">
        <f t="shared" si="0"/>
        <v>-0.027627162406403283</v>
      </c>
      <c r="R15" s="98">
        <f t="shared" si="0"/>
        <v>0.06137724550898205</v>
      </c>
    </row>
    <row r="16" spans="2:18" ht="12.75">
      <c r="B16" s="39" t="s">
        <v>47</v>
      </c>
      <c r="C16" s="351">
        <v>449</v>
      </c>
      <c r="D16" s="351">
        <v>36</v>
      </c>
      <c r="E16" s="351">
        <v>192</v>
      </c>
      <c r="F16" s="351">
        <v>0</v>
      </c>
      <c r="G16" s="351">
        <v>0</v>
      </c>
      <c r="H16" s="351">
        <v>190</v>
      </c>
      <c r="I16" s="352">
        <v>867</v>
      </c>
      <c r="K16" s="39" t="s">
        <v>47</v>
      </c>
      <c r="L16" s="98">
        <f t="shared" si="0"/>
        <v>-0.12475633528265107</v>
      </c>
      <c r="M16" s="98">
        <f t="shared" si="0"/>
        <v>-0.3793103448275862</v>
      </c>
      <c r="N16" s="98">
        <f t="shared" si="0"/>
        <v>0.06666666666666665</v>
      </c>
      <c r="O16" s="98">
        <f t="shared" si="0"/>
      </c>
      <c r="P16" s="98">
        <f t="shared" si="0"/>
      </c>
      <c r="Q16" s="98">
        <f t="shared" si="0"/>
        <v>-0.05940594059405946</v>
      </c>
      <c r="R16" s="98">
        <f t="shared" si="0"/>
        <v>-0.09024134312696752</v>
      </c>
    </row>
    <row r="17" spans="2:18" ht="12.75">
      <c r="B17" s="39" t="s">
        <v>48</v>
      </c>
      <c r="C17" s="351">
        <v>-1186</v>
      </c>
      <c r="D17" s="351">
        <v>-77</v>
      </c>
      <c r="E17" s="351">
        <v>-481</v>
      </c>
      <c r="F17" s="351">
        <v>-156</v>
      </c>
      <c r="G17" s="351">
        <v>-31</v>
      </c>
      <c r="H17" s="351">
        <v>-3</v>
      </c>
      <c r="I17" s="352">
        <v>-1934</v>
      </c>
      <c r="K17" s="39" t="s">
        <v>48</v>
      </c>
      <c r="L17" s="98">
        <f t="shared" si="0"/>
        <v>0.8677165354330709</v>
      </c>
      <c r="M17" s="98">
        <f t="shared" si="0"/>
        <v>-0.8933518005540166</v>
      </c>
      <c r="N17" s="98">
        <f t="shared" si="0"/>
        <v>0.45317220543806647</v>
      </c>
      <c r="O17" s="98">
        <f t="shared" si="0"/>
        <v>1.8888888888888888</v>
      </c>
      <c r="P17" s="98">
        <f t="shared" si="0"/>
        <v>-11.333333333333334</v>
      </c>
      <c r="Q17" s="98">
        <f t="shared" si="0"/>
        <v>-1.6</v>
      </c>
      <c r="R17" s="98">
        <f t="shared" si="0"/>
        <v>0.11534025374855816</v>
      </c>
    </row>
    <row r="18" spans="2:18" ht="12.75">
      <c r="B18" s="103" t="s">
        <v>137</v>
      </c>
      <c r="C18" s="353">
        <v>-4072</v>
      </c>
      <c r="D18" s="353">
        <v>-27021</v>
      </c>
      <c r="E18" s="353">
        <v>-3280</v>
      </c>
      <c r="F18" s="353">
        <v>-1796</v>
      </c>
      <c r="G18" s="353">
        <v>-316</v>
      </c>
      <c r="H18" s="353">
        <v>6648</v>
      </c>
      <c r="I18" s="354">
        <v>-29837</v>
      </c>
      <c r="K18" s="103" t="s">
        <v>137</v>
      </c>
      <c r="L18" s="101">
        <f t="shared" si="0"/>
        <v>0.08297872340425538</v>
      </c>
      <c r="M18" s="101">
        <f t="shared" si="0"/>
        <v>-0.13838844424603802</v>
      </c>
      <c r="N18" s="101">
        <f t="shared" si="0"/>
        <v>0.046251993620414655</v>
      </c>
      <c r="O18" s="101">
        <f t="shared" si="0"/>
        <v>0.18157894736842106</v>
      </c>
      <c r="P18" s="101">
        <f t="shared" si="0"/>
        <v>-0.0453172205438066</v>
      </c>
      <c r="Q18" s="101">
        <f t="shared" si="0"/>
        <v>-0.041107745564690656</v>
      </c>
      <c r="R18" s="101">
        <f t="shared" si="0"/>
        <v>-0.10059082413938625</v>
      </c>
    </row>
    <row r="19" spans="2:18" ht="12.75">
      <c r="B19" s="102"/>
      <c r="C19" s="351"/>
      <c r="D19" s="351"/>
      <c r="E19" s="351"/>
      <c r="F19" s="351"/>
      <c r="G19" s="351"/>
      <c r="H19" s="351"/>
      <c r="I19" s="352"/>
      <c r="K19" s="102"/>
      <c r="L19" s="98">
        <f t="shared" si="0"/>
      </c>
      <c r="M19" s="98">
        <f t="shared" si="0"/>
      </c>
      <c r="N19" s="98">
        <f t="shared" si="0"/>
      </c>
      <c r="O19" s="98">
        <f t="shared" si="0"/>
      </c>
      <c r="P19" s="98">
        <f t="shared" si="0"/>
      </c>
      <c r="Q19" s="98">
        <f t="shared" si="0"/>
      </c>
      <c r="R19" s="104">
        <f t="shared" si="0"/>
      </c>
    </row>
    <row r="20" spans="2:18" ht="13.5" thickBot="1">
      <c r="B20" s="105" t="s">
        <v>50</v>
      </c>
      <c r="C20" s="355">
        <v>219</v>
      </c>
      <c r="D20" s="355">
        <v>1158</v>
      </c>
      <c r="E20" s="355">
        <v>1635</v>
      </c>
      <c r="F20" s="355">
        <v>399</v>
      </c>
      <c r="G20" s="355">
        <v>-75</v>
      </c>
      <c r="H20" s="355">
        <v>24</v>
      </c>
      <c r="I20" s="355">
        <v>3360</v>
      </c>
      <c r="K20" s="105" t="s">
        <v>50</v>
      </c>
      <c r="L20" s="106">
        <f t="shared" si="0"/>
        <v>-0.8</v>
      </c>
      <c r="M20" s="106">
        <f t="shared" si="0"/>
        <v>2.0393700787401574</v>
      </c>
      <c r="N20" s="106">
        <f t="shared" si="0"/>
        <v>0.12758620689655165</v>
      </c>
      <c r="O20" s="106">
        <f t="shared" si="0"/>
        <v>0.08719346049046317</v>
      </c>
      <c r="P20" s="106">
        <f t="shared" si="0"/>
        <v>11.5</v>
      </c>
      <c r="Q20" s="106">
        <f t="shared" si="0"/>
        <v>7</v>
      </c>
      <c r="R20" s="106">
        <f t="shared" si="0"/>
        <v>0.02127659574468077</v>
      </c>
    </row>
    <row r="21" spans="2:18" ht="13.5" thickTop="1">
      <c r="B21" s="102"/>
      <c r="C21" s="351"/>
      <c r="D21" s="351"/>
      <c r="E21" s="351"/>
      <c r="F21" s="351"/>
      <c r="G21" s="351"/>
      <c r="H21" s="351"/>
      <c r="I21" s="352"/>
      <c r="K21" s="102"/>
      <c r="L21" s="98">
        <f t="shared" si="0"/>
      </c>
      <c r="M21" s="98">
        <f t="shared" si="0"/>
      </c>
      <c r="N21" s="98">
        <f t="shared" si="0"/>
      </c>
      <c r="O21" s="98">
        <f t="shared" si="0"/>
      </c>
      <c r="P21" s="98">
        <f t="shared" si="0"/>
      </c>
      <c r="Q21" s="98">
        <f t="shared" si="0"/>
      </c>
      <c r="R21" s="98">
        <f t="shared" si="0"/>
      </c>
    </row>
    <row r="22" spans="2:18" ht="12.75">
      <c r="B22" s="102" t="s">
        <v>138</v>
      </c>
      <c r="C22" s="351">
        <v>-55</v>
      </c>
      <c r="D22" s="351">
        <v>1247</v>
      </c>
      <c r="E22" s="351">
        <v>5</v>
      </c>
      <c r="F22" s="351">
        <v>-86</v>
      </c>
      <c r="G22" s="351">
        <v>-5</v>
      </c>
      <c r="H22" s="351">
        <v>-1182</v>
      </c>
      <c r="I22" s="352">
        <v>-76</v>
      </c>
      <c r="K22" s="102" t="s">
        <v>138</v>
      </c>
      <c r="L22" s="98">
        <f t="shared" si="0"/>
        <v>-0.6583850931677019</v>
      </c>
      <c r="M22" s="98">
        <f t="shared" si="0"/>
        <v>0.46189917936694025</v>
      </c>
      <c r="N22" s="98">
        <f t="shared" si="0"/>
        <v>0.25</v>
      </c>
      <c r="O22" s="98">
        <f t="shared" si="0"/>
        <v>-0.05494505494505497</v>
      </c>
      <c r="P22" s="98">
        <f t="shared" si="0"/>
        <v>0</v>
      </c>
      <c r="Q22" s="98">
        <f t="shared" si="0"/>
        <v>0.4327272727272726</v>
      </c>
      <c r="R22" s="98">
        <f t="shared" si="0"/>
        <v>-0.6622222222222223</v>
      </c>
    </row>
    <row r="23" spans="2:18" ht="12.75">
      <c r="B23" s="102" t="s">
        <v>53</v>
      </c>
      <c r="C23" s="351"/>
      <c r="D23" s="351"/>
      <c r="E23" s="351"/>
      <c r="F23" s="351">
        <v>-74</v>
      </c>
      <c r="G23" s="351"/>
      <c r="H23" s="351"/>
      <c r="I23" s="352">
        <v>-74</v>
      </c>
      <c r="K23" s="102" t="s">
        <v>53</v>
      </c>
      <c r="L23" s="98">
        <f t="shared" si="0"/>
      </c>
      <c r="M23" s="98">
        <f t="shared" si="0"/>
        <v>-1</v>
      </c>
      <c r="N23" s="98">
        <f t="shared" si="0"/>
      </c>
      <c r="O23" s="98">
        <f t="shared" si="0"/>
      </c>
      <c r="P23" s="98">
        <f t="shared" si="0"/>
      </c>
      <c r="Q23" s="98">
        <f t="shared" si="0"/>
      </c>
      <c r="R23" s="98">
        <f t="shared" si="0"/>
        <v>0.4509803921568627</v>
      </c>
    </row>
    <row r="24" spans="2:18" ht="12.75">
      <c r="B24" s="102"/>
      <c r="C24" s="351"/>
      <c r="D24" s="351"/>
      <c r="E24" s="351"/>
      <c r="F24" s="351"/>
      <c r="G24" s="351"/>
      <c r="H24" s="351"/>
      <c r="I24" s="352"/>
      <c r="K24" s="102"/>
      <c r="L24" s="98">
        <f t="shared" si="0"/>
      </c>
      <c r="M24" s="98">
        <f t="shared" si="0"/>
      </c>
      <c r="N24" s="98">
        <f t="shared" si="0"/>
      </c>
      <c r="O24" s="98">
        <f t="shared" si="0"/>
      </c>
      <c r="P24" s="98">
        <f t="shared" si="0"/>
      </c>
      <c r="Q24" s="98">
        <f t="shared" si="0"/>
      </c>
      <c r="R24" s="98">
        <f t="shared" si="0"/>
      </c>
    </row>
    <row r="25" spans="2:18" ht="12.75">
      <c r="B25" s="108" t="s">
        <v>54</v>
      </c>
      <c r="C25" s="353"/>
      <c r="D25" s="353"/>
      <c r="E25" s="353"/>
      <c r="F25" s="353"/>
      <c r="G25" s="353"/>
      <c r="H25" s="353"/>
      <c r="I25" s="354">
        <v>3210</v>
      </c>
      <c r="K25" s="108" t="s">
        <v>54</v>
      </c>
      <c r="L25" s="101">
        <f t="shared" si="0"/>
      </c>
      <c r="M25" s="101">
        <f t="shared" si="0"/>
      </c>
      <c r="N25" s="101">
        <f t="shared" si="0"/>
      </c>
      <c r="O25" s="101">
        <f t="shared" si="0"/>
      </c>
      <c r="P25" s="101">
        <f t="shared" si="0"/>
      </c>
      <c r="Q25" s="101">
        <f t="shared" si="0"/>
      </c>
      <c r="R25" s="109">
        <f t="shared" si="0"/>
        <v>0.06502986065029859</v>
      </c>
    </row>
    <row r="26" spans="2:18" ht="12.75">
      <c r="B26" s="102"/>
      <c r="C26" s="351"/>
      <c r="D26" s="351"/>
      <c r="E26" s="351"/>
      <c r="F26" s="351"/>
      <c r="G26" s="351"/>
      <c r="H26" s="351"/>
      <c r="I26" s="352"/>
      <c r="K26" s="102"/>
      <c r="L26" s="98">
        <f t="shared" si="0"/>
      </c>
      <c r="M26" s="98">
        <f t="shared" si="0"/>
      </c>
      <c r="N26" s="98">
        <f t="shared" si="0"/>
      </c>
      <c r="O26" s="98">
        <f t="shared" si="0"/>
      </c>
      <c r="P26" s="98">
        <f t="shared" si="0"/>
      </c>
      <c r="Q26" s="98">
        <f t="shared" si="0"/>
      </c>
      <c r="R26" s="98">
        <f t="shared" si="0"/>
      </c>
    </row>
    <row r="27" spans="2:18" ht="12.75">
      <c r="B27" s="102" t="s">
        <v>55</v>
      </c>
      <c r="C27" s="351">
        <v>187</v>
      </c>
      <c r="D27" s="351">
        <v>-689</v>
      </c>
      <c r="E27" s="351">
        <v>-284</v>
      </c>
      <c r="F27" s="351">
        <v>-78</v>
      </c>
      <c r="G27" s="351">
        <v>3</v>
      </c>
      <c r="H27" s="351"/>
      <c r="I27" s="352">
        <v>-861</v>
      </c>
      <c r="K27" s="102" t="s">
        <v>55</v>
      </c>
      <c r="L27" s="98">
        <f t="shared" si="0"/>
        <v>-4.339285714285714</v>
      </c>
      <c r="M27" s="98">
        <f t="shared" si="0"/>
        <v>0.3536345776031433</v>
      </c>
      <c r="N27" s="98">
        <f t="shared" si="0"/>
        <v>0.06367041198501866</v>
      </c>
      <c r="O27" s="98">
        <f t="shared" si="0"/>
        <v>0.7333333333333334</v>
      </c>
      <c r="P27" s="98">
        <f t="shared" si="0"/>
        <v>-4</v>
      </c>
      <c r="Q27" s="98">
        <f t="shared" si="0"/>
      </c>
      <c r="R27" s="98">
        <f t="shared" si="0"/>
        <v>-0.019362186788154934</v>
      </c>
    </row>
    <row r="28" spans="2:18" ht="12.75">
      <c r="B28" s="102"/>
      <c r="C28" s="351"/>
      <c r="D28" s="351"/>
      <c r="E28" s="351"/>
      <c r="F28" s="351"/>
      <c r="G28" s="351"/>
      <c r="H28" s="351"/>
      <c r="I28" s="352"/>
      <c r="K28" s="102"/>
      <c r="L28" s="98">
        <f t="shared" si="0"/>
      </c>
      <c r="M28" s="98">
        <f t="shared" si="0"/>
      </c>
      <c r="N28" s="98">
        <f t="shared" si="0"/>
      </c>
      <c r="O28" s="98">
        <f t="shared" si="0"/>
      </c>
      <c r="P28" s="98">
        <f t="shared" si="0"/>
      </c>
      <c r="Q28" s="98">
        <f t="shared" si="0"/>
      </c>
      <c r="R28" s="98">
        <f t="shared" si="0"/>
      </c>
    </row>
    <row r="29" spans="2:18" ht="13.5" thickBot="1">
      <c r="B29" s="105" t="s">
        <v>139</v>
      </c>
      <c r="C29" s="356"/>
      <c r="D29" s="356"/>
      <c r="E29" s="356"/>
      <c r="F29" s="356"/>
      <c r="G29" s="356"/>
      <c r="H29" s="356"/>
      <c r="I29" s="355">
        <v>2349</v>
      </c>
      <c r="K29" s="105" t="s">
        <v>139</v>
      </c>
      <c r="L29" s="111">
        <f t="shared" si="0"/>
      </c>
      <c r="M29" s="111">
        <f t="shared" si="0"/>
      </c>
      <c r="N29" s="111">
        <f t="shared" si="0"/>
      </c>
      <c r="O29" s="111">
        <f t="shared" si="0"/>
      </c>
      <c r="P29" s="111">
        <f t="shared" si="0"/>
      </c>
      <c r="Q29" s="111">
        <f t="shared" si="0"/>
      </c>
      <c r="R29" s="106">
        <f t="shared" si="0"/>
        <v>0.09971910112359561</v>
      </c>
    </row>
    <row r="30" spans="2:18" ht="13.5" thickTop="1">
      <c r="B30" s="112"/>
      <c r="C30" s="351"/>
      <c r="D30" s="351"/>
      <c r="E30" s="351"/>
      <c r="F30" s="351"/>
      <c r="G30" s="351"/>
      <c r="H30" s="351"/>
      <c r="I30" s="352"/>
      <c r="K30" s="112"/>
      <c r="L30" s="98"/>
      <c r="M30" s="98"/>
      <c r="N30" s="98"/>
      <c r="O30" s="98"/>
      <c r="P30" s="98"/>
      <c r="Q30" s="98"/>
      <c r="R30" s="104"/>
    </row>
    <row r="31" spans="2:18" ht="12.75">
      <c r="B31" s="112" t="s">
        <v>140</v>
      </c>
      <c r="C31" s="351"/>
      <c r="D31" s="351"/>
      <c r="E31" s="351"/>
      <c r="F31" s="351"/>
      <c r="G31" s="351"/>
      <c r="H31" s="351"/>
      <c r="I31" s="352"/>
      <c r="K31" s="112" t="s">
        <v>140</v>
      </c>
      <c r="L31" s="98"/>
      <c r="M31" s="98"/>
      <c r="N31" s="98"/>
      <c r="O31" s="98"/>
      <c r="P31" s="98"/>
      <c r="Q31" s="98"/>
      <c r="R31" s="98"/>
    </row>
    <row r="32" spans="2:18" ht="12.75">
      <c r="B32" s="102" t="s">
        <v>141</v>
      </c>
      <c r="C32" s="351">
        <v>14172</v>
      </c>
      <c r="D32" s="351">
        <v>19080</v>
      </c>
      <c r="E32" s="351">
        <v>14606</v>
      </c>
      <c r="F32" s="351">
        <v>5112</v>
      </c>
      <c r="G32" s="351">
        <v>201</v>
      </c>
      <c r="H32" s="351">
        <v>-5534</v>
      </c>
      <c r="I32" s="352">
        <v>47637</v>
      </c>
      <c r="K32" s="102" t="s">
        <v>141</v>
      </c>
      <c r="L32" s="98">
        <f aca="true" t="shared" si="1" ref="L32:R35">_xlfn.IFERROR(C32/C71-1,"")</f>
      </c>
      <c r="M32" s="98">
        <f t="shared" si="1"/>
      </c>
      <c r="N32" s="98">
        <f t="shared" si="1"/>
      </c>
      <c r="O32" s="98">
        <f t="shared" si="1"/>
      </c>
      <c r="P32" s="98">
        <f t="shared" si="1"/>
      </c>
      <c r="Q32" s="98">
        <f t="shared" si="1"/>
      </c>
      <c r="R32" s="98">
        <f t="shared" si="1"/>
      </c>
    </row>
    <row r="33" spans="2:18" ht="12.75">
      <c r="B33" s="102" t="s">
        <v>142</v>
      </c>
      <c r="C33" s="351">
        <v>389</v>
      </c>
      <c r="D33" s="351">
        <v>840</v>
      </c>
      <c r="E33" s="351"/>
      <c r="F33" s="351"/>
      <c r="G33" s="351"/>
      <c r="H33" s="351"/>
      <c r="I33" s="352">
        <v>1229</v>
      </c>
      <c r="K33" s="102" t="s">
        <v>142</v>
      </c>
      <c r="L33" s="98">
        <f t="shared" si="1"/>
      </c>
      <c r="M33" s="98">
        <f t="shared" si="1"/>
      </c>
      <c r="N33" s="98">
        <f t="shared" si="1"/>
      </c>
      <c r="O33" s="98">
        <f t="shared" si="1"/>
      </c>
      <c r="P33" s="98">
        <f t="shared" si="1"/>
      </c>
      <c r="Q33" s="98">
        <f t="shared" si="1"/>
      </c>
      <c r="R33" s="98">
        <f t="shared" si="1"/>
        <v>-0.5922362309223623</v>
      </c>
    </row>
    <row r="34" spans="2:18" ht="12.75">
      <c r="B34" s="102" t="s">
        <v>143</v>
      </c>
      <c r="C34" s="351"/>
      <c r="D34" s="351"/>
      <c r="E34" s="351"/>
      <c r="F34" s="351"/>
      <c r="G34" s="351"/>
      <c r="H34" s="351"/>
      <c r="I34" s="352">
        <v>706</v>
      </c>
      <c r="K34" s="102" t="s">
        <v>143</v>
      </c>
      <c r="L34" s="98">
        <f t="shared" si="1"/>
      </c>
      <c r="M34" s="98">
        <f t="shared" si="1"/>
      </c>
      <c r="N34" s="98">
        <f t="shared" si="1"/>
      </c>
      <c r="O34" s="98">
        <f t="shared" si="1"/>
      </c>
      <c r="P34" s="98">
        <f t="shared" si="1"/>
      </c>
      <c r="Q34" s="98">
        <f t="shared" si="1"/>
      </c>
      <c r="R34" s="98">
        <f t="shared" si="1"/>
      </c>
    </row>
    <row r="35" spans="2:18" ht="12.75">
      <c r="B35" s="102" t="s">
        <v>69</v>
      </c>
      <c r="C35" s="351"/>
      <c r="D35" s="351"/>
      <c r="E35" s="351"/>
      <c r="F35" s="351"/>
      <c r="G35" s="351"/>
      <c r="H35" s="351"/>
      <c r="I35" s="352">
        <v>100</v>
      </c>
      <c r="K35" s="102" t="s">
        <v>69</v>
      </c>
      <c r="L35" s="98">
        <f t="shared" si="1"/>
        <v>-1</v>
      </c>
      <c r="M35" s="98">
        <f t="shared" si="1"/>
        <v>-1</v>
      </c>
      <c r="N35" s="98">
        <f t="shared" si="1"/>
        <v>-1</v>
      </c>
      <c r="O35" s="98">
        <f t="shared" si="1"/>
        <v>-1</v>
      </c>
      <c r="P35" s="98">
        <f t="shared" si="1"/>
        <v>-1</v>
      </c>
      <c r="Q35" s="98">
        <f t="shared" si="1"/>
      </c>
      <c r="R35" s="98">
        <f t="shared" si="1"/>
        <v>-1.1138952164009113</v>
      </c>
    </row>
    <row r="36" spans="2:18" ht="12.75">
      <c r="B36" s="102"/>
      <c r="C36" s="351"/>
      <c r="D36" s="351"/>
      <c r="E36" s="351"/>
      <c r="F36" s="351"/>
      <c r="G36" s="351"/>
      <c r="H36" s="351"/>
      <c r="I36" s="352"/>
      <c r="K36" s="102"/>
      <c r="L36" s="98"/>
      <c r="M36" s="98"/>
      <c r="N36" s="98"/>
      <c r="O36" s="98"/>
      <c r="P36" s="98"/>
      <c r="Q36" s="98"/>
      <c r="R36" s="98"/>
    </row>
    <row r="37" spans="2:18" ht="13.5" thickBot="1">
      <c r="B37" s="105" t="s">
        <v>78</v>
      </c>
      <c r="C37" s="355"/>
      <c r="D37" s="355"/>
      <c r="E37" s="355"/>
      <c r="F37" s="355"/>
      <c r="G37" s="355"/>
      <c r="H37" s="355"/>
      <c r="I37" s="355">
        <v>49672</v>
      </c>
      <c r="K37" s="105" t="s">
        <v>78</v>
      </c>
      <c r="L37" s="106">
        <f aca="true" t="shared" si="2" ref="L37:R37">_xlfn.IFERROR(C37/C76-1,"")</f>
      </c>
      <c r="M37" s="106">
        <f t="shared" si="2"/>
      </c>
      <c r="N37" s="106">
        <f t="shared" si="2"/>
      </c>
      <c r="O37" s="106">
        <f t="shared" si="2"/>
      </c>
      <c r="P37" s="106">
        <f t="shared" si="2"/>
      </c>
      <c r="Q37" s="106">
        <f t="shared" si="2"/>
      </c>
      <c r="R37" s="106">
        <f t="shared" si="2"/>
        <v>22.254681647940075</v>
      </c>
    </row>
    <row r="38" spans="2:18" ht="13.5" thickTop="1">
      <c r="B38" s="102"/>
      <c r="C38" s="351"/>
      <c r="D38" s="351"/>
      <c r="E38" s="351"/>
      <c r="F38" s="351"/>
      <c r="G38" s="351"/>
      <c r="H38" s="351"/>
      <c r="I38" s="352"/>
      <c r="K38" s="102"/>
      <c r="L38" s="98"/>
      <c r="M38" s="98"/>
      <c r="N38" s="98"/>
      <c r="O38" s="98"/>
      <c r="P38" s="98"/>
      <c r="Q38" s="98"/>
      <c r="R38" s="98"/>
    </row>
    <row r="39" spans="2:18" ht="12.75">
      <c r="B39" s="102" t="s">
        <v>85</v>
      </c>
      <c r="C39" s="351"/>
      <c r="D39" s="351"/>
      <c r="E39" s="351"/>
      <c r="F39" s="351"/>
      <c r="G39" s="351"/>
      <c r="H39" s="351"/>
      <c r="I39" s="352">
        <v>32016</v>
      </c>
      <c r="K39" s="102" t="s">
        <v>85</v>
      </c>
      <c r="L39" s="98">
        <f aca="true" t="shared" si="3" ref="L39:R42">_xlfn.IFERROR(C39/C78-1,"")</f>
      </c>
      <c r="M39" s="98">
        <f t="shared" si="3"/>
      </c>
      <c r="N39" s="98">
        <f t="shared" si="3"/>
      </c>
      <c r="O39" s="98">
        <f t="shared" si="3"/>
      </c>
      <c r="P39" s="98">
        <f t="shared" si="3"/>
      </c>
      <c r="Q39" s="98">
        <f t="shared" si="3"/>
      </c>
      <c r="R39" s="98">
        <f t="shared" si="3"/>
      </c>
    </row>
    <row r="40" spans="2:18" ht="12.75">
      <c r="B40" s="102" t="s">
        <v>144</v>
      </c>
      <c r="C40" s="351">
        <v>4318</v>
      </c>
      <c r="D40" s="351">
        <v>4885</v>
      </c>
      <c r="E40" s="351">
        <v>2429</v>
      </c>
      <c r="F40" s="351">
        <v>2151</v>
      </c>
      <c r="G40" s="351">
        <v>168</v>
      </c>
      <c r="H40" s="351">
        <v>-5109</v>
      </c>
      <c r="I40" s="352">
        <v>8843</v>
      </c>
      <c r="K40" s="102" t="s">
        <v>144</v>
      </c>
      <c r="L40" s="98">
        <f t="shared" si="3"/>
        <v>-0.7071152411313844</v>
      </c>
      <c r="M40" s="98">
        <f t="shared" si="3"/>
        <v>-0.7328119017666685</v>
      </c>
      <c r="N40" s="98">
        <f t="shared" si="3"/>
        <v>-0.8305072918847254</v>
      </c>
      <c r="O40" s="98">
        <f t="shared" si="3"/>
        <v>-0.49459586466165417</v>
      </c>
      <c r="P40" s="98">
        <f t="shared" si="3"/>
        <v>-0.402135231316726</v>
      </c>
      <c r="Q40" s="98">
        <f t="shared" si="3"/>
        <v>-0.025000000000000022</v>
      </c>
      <c r="R40" s="98">
        <f t="shared" si="3"/>
        <v>-0.8104556951172461</v>
      </c>
    </row>
    <row r="41" spans="2:18" ht="12.75">
      <c r="B41" s="102" t="s">
        <v>145</v>
      </c>
      <c r="C41" s="351"/>
      <c r="D41" s="351"/>
      <c r="E41" s="351"/>
      <c r="F41" s="351"/>
      <c r="G41" s="351"/>
      <c r="H41" s="351"/>
      <c r="I41" s="352">
        <v>6881</v>
      </c>
      <c r="K41" s="102" t="s">
        <v>145</v>
      </c>
      <c r="L41" s="98">
        <f t="shared" si="3"/>
      </c>
      <c r="M41" s="98">
        <f t="shared" si="3"/>
        <v>-1</v>
      </c>
      <c r="N41" s="98">
        <f t="shared" si="3"/>
      </c>
      <c r="O41" s="98">
        <f t="shared" si="3"/>
      </c>
      <c r="P41" s="98">
        <f t="shared" si="3"/>
      </c>
      <c r="Q41" s="98">
        <f t="shared" si="3"/>
      </c>
      <c r="R41" s="98">
        <f t="shared" si="3"/>
        <v>7.191666666666666</v>
      </c>
    </row>
    <row r="42" spans="2:18" ht="12.75">
      <c r="B42" s="102" t="s">
        <v>89</v>
      </c>
      <c r="C42" s="351"/>
      <c r="D42" s="351"/>
      <c r="E42" s="351"/>
      <c r="F42" s="351"/>
      <c r="G42" s="351"/>
      <c r="H42" s="351"/>
      <c r="I42" s="352">
        <v>1932</v>
      </c>
      <c r="K42" s="102" t="s">
        <v>89</v>
      </c>
      <c r="L42" s="98">
        <f t="shared" si="3"/>
      </c>
      <c r="M42" s="98">
        <f t="shared" si="3"/>
      </c>
      <c r="N42" s="98">
        <f t="shared" si="3"/>
      </c>
      <c r="O42" s="98">
        <f t="shared" si="3"/>
      </c>
      <c r="P42" s="98">
        <f t="shared" si="3"/>
      </c>
      <c r="Q42" s="98">
        <f t="shared" si="3"/>
      </c>
      <c r="R42" s="98">
        <f t="shared" si="3"/>
        <v>1.5589403973509932</v>
      </c>
    </row>
    <row r="43" spans="2:18" ht="12.75">
      <c r="B43" s="102"/>
      <c r="C43" s="351"/>
      <c r="D43" s="351"/>
      <c r="E43" s="351"/>
      <c r="F43" s="351"/>
      <c r="G43" s="351"/>
      <c r="H43" s="351"/>
      <c r="I43" s="352"/>
      <c r="K43" s="102"/>
      <c r="L43" s="98"/>
      <c r="M43" s="98"/>
      <c r="N43" s="98"/>
      <c r="O43" s="98"/>
      <c r="P43" s="98"/>
      <c r="Q43" s="98"/>
      <c r="R43" s="98"/>
    </row>
    <row r="44" spans="2:18" ht="13.5" thickBot="1">
      <c r="B44" s="105" t="s">
        <v>96</v>
      </c>
      <c r="C44" s="355"/>
      <c r="D44" s="355"/>
      <c r="E44" s="355"/>
      <c r="F44" s="355"/>
      <c r="G44" s="355"/>
      <c r="H44" s="355"/>
      <c r="I44" s="355">
        <v>49672</v>
      </c>
      <c r="K44" s="105" t="s">
        <v>96</v>
      </c>
      <c r="L44" s="106">
        <f aca="true" t="shared" si="4" ref="L44:R44">_xlfn.IFERROR(C44/C83-1,"")</f>
      </c>
      <c r="M44" s="106">
        <f t="shared" si="4"/>
      </c>
      <c r="N44" s="106">
        <f t="shared" si="4"/>
      </c>
      <c r="O44" s="106">
        <f t="shared" si="4"/>
      </c>
      <c r="P44" s="106">
        <f t="shared" si="4"/>
      </c>
      <c r="Q44" s="106">
        <f t="shared" si="4"/>
      </c>
      <c r="R44" s="106">
        <f t="shared" si="4"/>
      </c>
    </row>
    <row r="45" spans="2:18" ht="13.5" thickTop="1">
      <c r="B45" s="112"/>
      <c r="C45" s="351"/>
      <c r="D45" s="351"/>
      <c r="E45" s="351"/>
      <c r="F45" s="351"/>
      <c r="G45" s="351"/>
      <c r="H45" s="351"/>
      <c r="I45" s="352"/>
      <c r="K45" s="112"/>
      <c r="L45" s="98"/>
      <c r="M45" s="98"/>
      <c r="N45" s="98"/>
      <c r="O45" s="98"/>
      <c r="P45" s="98"/>
      <c r="Q45" s="98"/>
      <c r="R45" s="104"/>
    </row>
    <row r="46" spans="2:18" ht="12.75">
      <c r="B46" s="112" t="s">
        <v>146</v>
      </c>
      <c r="C46" s="351"/>
      <c r="D46" s="351"/>
      <c r="E46" s="351"/>
      <c r="F46" s="351"/>
      <c r="G46" s="351"/>
      <c r="H46" s="351"/>
      <c r="I46" s="351"/>
      <c r="K46" s="112" t="s">
        <v>146</v>
      </c>
      <c r="L46" s="98">
        <f aca="true" t="shared" si="5" ref="L46:R49">_xlfn.IFERROR(C46/C93-1,"")</f>
      </c>
      <c r="M46" s="98">
        <f t="shared" si="5"/>
      </c>
      <c r="N46" s="98">
        <f t="shared" si="5"/>
      </c>
      <c r="O46" s="98">
        <f t="shared" si="5"/>
      </c>
      <c r="P46" s="98">
        <f t="shared" si="5"/>
      </c>
      <c r="Q46" s="98">
        <f t="shared" si="5"/>
      </c>
      <c r="R46" s="98">
        <f t="shared" si="5"/>
      </c>
    </row>
    <row r="47" spans="2:18" ht="26.25" thickBot="1">
      <c r="B47" s="113" t="s">
        <v>147</v>
      </c>
      <c r="C47" s="356">
        <v>-1314</v>
      </c>
      <c r="D47" s="356">
        <v>-121</v>
      </c>
      <c r="E47" s="356">
        <v>-1123</v>
      </c>
      <c r="F47" s="356">
        <v>-391</v>
      </c>
      <c r="G47" s="356">
        <v>-9</v>
      </c>
      <c r="H47" s="356">
        <v>-10</v>
      </c>
      <c r="I47" s="355">
        <v>-2968</v>
      </c>
      <c r="K47" s="113" t="s">
        <v>147</v>
      </c>
      <c r="L47" s="111">
        <f t="shared" si="5"/>
        <v>-0.09999999999999998</v>
      </c>
      <c r="M47" s="111">
        <f t="shared" si="5"/>
        <v>-0.29239766081871343</v>
      </c>
      <c r="N47" s="111">
        <f t="shared" si="5"/>
        <v>-0.04830508474576267</v>
      </c>
      <c r="O47" s="111">
        <f t="shared" si="5"/>
        <v>0.10764872521246449</v>
      </c>
      <c r="P47" s="111">
        <f t="shared" si="5"/>
        <v>0.2857142857142858</v>
      </c>
      <c r="Q47" s="111">
        <f t="shared" si="5"/>
        <v>-1.5882352941176472</v>
      </c>
      <c r="R47" s="106">
        <f t="shared" si="5"/>
        <v>-0.058972733037412794</v>
      </c>
    </row>
    <row r="48" spans="2:18" ht="13.5" thickTop="1">
      <c r="B48" s="102" t="s">
        <v>148</v>
      </c>
      <c r="C48" s="351">
        <v>-3818.067039592729</v>
      </c>
      <c r="D48" s="351">
        <v>-1497.87226978213</v>
      </c>
      <c r="E48" s="351">
        <v>-130.54661550999998</v>
      </c>
      <c r="F48" s="351">
        <v>-99.31032124300002</v>
      </c>
      <c r="G48" s="351">
        <v>-35.60701030054992</v>
      </c>
      <c r="H48" s="351">
        <v>1.8857144437894713</v>
      </c>
      <c r="I48" s="352">
        <v>-5579.517541984618</v>
      </c>
      <c r="K48" s="102" t="s">
        <v>148</v>
      </c>
      <c r="L48" s="98">
        <f t="shared" si="5"/>
        <v>0.2955775499127007</v>
      </c>
      <c r="M48" s="98">
        <f t="shared" si="5"/>
        <v>-0.16645950485134675</v>
      </c>
      <c r="N48" s="98">
        <f t="shared" si="5"/>
        <v>0.07889764884297512</v>
      </c>
      <c r="O48" s="98">
        <f t="shared" si="5"/>
        <v>0.7733985936250003</v>
      </c>
      <c r="P48" s="98">
        <f t="shared" si="5"/>
        <v>0.9781672389194402</v>
      </c>
      <c r="Q48" s="98">
        <f t="shared" si="5"/>
      </c>
      <c r="R48" s="104">
        <f t="shared" si="5"/>
        <v>0.12968567361502692</v>
      </c>
    </row>
    <row r="49" spans="2:18" ht="13.5" thickBot="1">
      <c r="B49" s="114" t="s">
        <v>149</v>
      </c>
      <c r="C49" s="357"/>
      <c r="D49" s="357"/>
      <c r="E49" s="357"/>
      <c r="F49" s="357"/>
      <c r="G49" s="357"/>
      <c r="H49" s="357"/>
      <c r="I49" s="357">
        <v>-32.40420525999985</v>
      </c>
      <c r="K49" s="114" t="s">
        <v>149</v>
      </c>
      <c r="L49" s="116">
        <f t="shared" si="5"/>
      </c>
      <c r="M49" s="116">
        <f t="shared" si="5"/>
      </c>
      <c r="N49" s="116">
        <f t="shared" si="5"/>
      </c>
      <c r="O49" s="116">
        <f t="shared" si="5"/>
      </c>
      <c r="P49" s="116">
        <f t="shared" si="5"/>
      </c>
      <c r="Q49" s="116">
        <f t="shared" si="5"/>
      </c>
      <c r="R49" s="116">
        <f t="shared" si="5"/>
        <v>-0.04693513941176919</v>
      </c>
    </row>
    <row r="50" spans="2:18" ht="13.5" thickTop="1">
      <c r="B50" s="97"/>
      <c r="C50" s="36"/>
      <c r="D50" s="36"/>
      <c r="E50" s="36"/>
      <c r="F50" s="36"/>
      <c r="G50" s="36"/>
      <c r="H50" s="36"/>
      <c r="I50" s="36"/>
      <c r="K50" s="97"/>
      <c r="L50" s="36"/>
      <c r="M50" s="36"/>
      <c r="N50" s="36"/>
      <c r="O50" s="36"/>
      <c r="P50" s="36"/>
      <c r="Q50" s="36"/>
      <c r="R50" s="36"/>
    </row>
    <row r="51" spans="2:18" ht="25.5">
      <c r="B51" s="90" t="s">
        <v>284</v>
      </c>
      <c r="C51" s="91" t="s">
        <v>125</v>
      </c>
      <c r="D51" s="91" t="s">
        <v>126</v>
      </c>
      <c r="E51" s="91" t="s">
        <v>127</v>
      </c>
      <c r="F51" s="91" t="s">
        <v>128</v>
      </c>
      <c r="G51" s="91" t="s">
        <v>129</v>
      </c>
      <c r="H51" s="91" t="s">
        <v>130</v>
      </c>
      <c r="I51" s="91" t="s">
        <v>131</v>
      </c>
      <c r="K51" s="92" t="s">
        <v>277</v>
      </c>
      <c r="L51" s="93" t="s">
        <v>125</v>
      </c>
      <c r="M51" s="93" t="s">
        <v>126</v>
      </c>
      <c r="N51" s="93" t="s">
        <v>127</v>
      </c>
      <c r="O51" s="93" t="s">
        <v>128</v>
      </c>
      <c r="P51" s="93" t="s">
        <v>129</v>
      </c>
      <c r="Q51" s="93" t="s">
        <v>130</v>
      </c>
      <c r="R51" s="93" t="s">
        <v>131</v>
      </c>
    </row>
    <row r="52" spans="2:18" ht="12.75">
      <c r="B52" s="94" t="s">
        <v>132</v>
      </c>
      <c r="C52" s="95"/>
      <c r="D52" s="95"/>
      <c r="E52" s="95"/>
      <c r="F52" s="95"/>
      <c r="G52" s="95"/>
      <c r="H52" s="95"/>
      <c r="I52" s="96"/>
      <c r="K52" s="94" t="s">
        <v>132</v>
      </c>
      <c r="L52" s="447" t="s">
        <v>62</v>
      </c>
      <c r="M52" s="447"/>
      <c r="N52" s="447"/>
      <c r="O52" s="447"/>
      <c r="P52" s="447"/>
      <c r="Q52" s="447"/>
      <c r="R52" s="447"/>
    </row>
    <row r="53" spans="2:18" ht="12.75">
      <c r="B53" s="97"/>
      <c r="C53" s="36"/>
      <c r="D53" s="36"/>
      <c r="E53" s="36"/>
      <c r="F53" s="36"/>
      <c r="G53" s="36"/>
      <c r="H53" s="36"/>
      <c r="I53" s="36"/>
      <c r="K53" s="97"/>
      <c r="L53" s="36"/>
      <c r="M53" s="36"/>
      <c r="N53" s="36"/>
      <c r="O53" s="36"/>
      <c r="P53" s="36"/>
      <c r="Q53" s="36"/>
      <c r="R53" s="36"/>
    </row>
    <row r="54" spans="2:18" ht="12.75">
      <c r="B54" s="97" t="s">
        <v>133</v>
      </c>
      <c r="C54" s="345">
        <v>3148</v>
      </c>
      <c r="D54" s="345">
        <v>31274</v>
      </c>
      <c r="E54" s="345">
        <v>654</v>
      </c>
      <c r="F54" s="345">
        <v>1215</v>
      </c>
      <c r="G54" s="345">
        <v>173</v>
      </c>
      <c r="H54" s="345"/>
      <c r="I54" s="346">
        <v>36464</v>
      </c>
      <c r="K54" s="97" t="s">
        <v>133</v>
      </c>
      <c r="L54" s="38">
        <f aca="true" t="shared" si="6" ref="L54:R56">C7-C54</f>
        <v>-372</v>
      </c>
      <c r="M54" s="38">
        <f t="shared" si="6"/>
        <v>-3534</v>
      </c>
      <c r="N54" s="38">
        <f t="shared" si="6"/>
        <v>424</v>
      </c>
      <c r="O54" s="38">
        <f t="shared" si="6"/>
        <v>257</v>
      </c>
      <c r="P54" s="38">
        <f t="shared" si="6"/>
        <v>-43</v>
      </c>
      <c r="Q54" s="38">
        <f t="shared" si="6"/>
        <v>0</v>
      </c>
      <c r="R54" s="38">
        <f t="shared" si="6"/>
        <v>-3268</v>
      </c>
    </row>
    <row r="55" spans="2:18" ht="12.75">
      <c r="B55" s="97" t="s">
        <v>134</v>
      </c>
      <c r="C55" s="345">
        <v>1707</v>
      </c>
      <c r="D55" s="345">
        <v>468</v>
      </c>
      <c r="E55" s="345">
        <v>3931</v>
      </c>
      <c r="F55" s="345">
        <v>672</v>
      </c>
      <c r="G55" s="345">
        <v>152</v>
      </c>
      <c r="H55" s="345">
        <v>-6930</v>
      </c>
      <c r="I55" s="346">
        <v>0</v>
      </c>
      <c r="K55" s="97" t="s">
        <v>134</v>
      </c>
      <c r="L55" s="38">
        <f t="shared" si="6"/>
        <v>-192</v>
      </c>
      <c r="M55" s="38">
        <f t="shared" si="6"/>
        <v>-28</v>
      </c>
      <c r="N55" s="38">
        <f t="shared" si="6"/>
        <v>-94</v>
      </c>
      <c r="O55" s="38">
        <f t="shared" si="6"/>
        <v>51</v>
      </c>
      <c r="P55" s="38">
        <f t="shared" si="6"/>
        <v>-42</v>
      </c>
      <c r="Q55" s="38">
        <f t="shared" si="6"/>
        <v>305</v>
      </c>
      <c r="R55" s="38">
        <f t="shared" si="6"/>
        <v>0</v>
      </c>
    </row>
    <row r="56" spans="2:18" ht="12.75">
      <c r="B56" s="99" t="s">
        <v>135</v>
      </c>
      <c r="C56" s="347">
        <v>4855</v>
      </c>
      <c r="D56" s="347">
        <v>31742</v>
      </c>
      <c r="E56" s="347">
        <v>4585</v>
      </c>
      <c r="F56" s="347">
        <v>1887</v>
      </c>
      <c r="G56" s="347">
        <v>325</v>
      </c>
      <c r="H56" s="347">
        <v>-6930</v>
      </c>
      <c r="I56" s="348">
        <v>36464</v>
      </c>
      <c r="K56" s="99" t="s">
        <v>135</v>
      </c>
      <c r="L56" s="107">
        <f t="shared" si="6"/>
        <v>-564</v>
      </c>
      <c r="M56" s="107">
        <f t="shared" si="6"/>
        <v>-3562</v>
      </c>
      <c r="N56" s="107">
        <f t="shared" si="6"/>
        <v>330</v>
      </c>
      <c r="O56" s="107">
        <f t="shared" si="6"/>
        <v>308</v>
      </c>
      <c r="P56" s="107">
        <f t="shared" si="6"/>
        <v>-85</v>
      </c>
      <c r="Q56" s="107">
        <f t="shared" si="6"/>
        <v>305</v>
      </c>
      <c r="R56" s="107">
        <f t="shared" si="6"/>
        <v>-3268</v>
      </c>
    </row>
    <row r="57" spans="2:18" ht="12.75">
      <c r="B57" s="97"/>
      <c r="C57" s="345"/>
      <c r="D57" s="345"/>
      <c r="E57" s="345"/>
      <c r="F57" s="345"/>
      <c r="G57" s="345"/>
      <c r="H57" s="345"/>
      <c r="I57" s="346"/>
      <c r="K57" s="97"/>
      <c r="L57" s="38"/>
      <c r="M57" s="38"/>
      <c r="N57" s="38"/>
      <c r="O57" s="38"/>
      <c r="P57" s="38"/>
      <c r="Q57" s="38"/>
      <c r="R57" s="38"/>
    </row>
    <row r="58" spans="2:18" ht="12.75">
      <c r="B58" s="102" t="s">
        <v>45</v>
      </c>
      <c r="C58" s="345">
        <v>-1331</v>
      </c>
      <c r="D58" s="345">
        <v>-242</v>
      </c>
      <c r="E58" s="345">
        <v>-889</v>
      </c>
      <c r="F58" s="345">
        <v>-312</v>
      </c>
      <c r="G58" s="345">
        <v>-18</v>
      </c>
      <c r="H58" s="345">
        <v>2</v>
      </c>
      <c r="I58" s="346">
        <v>-2790</v>
      </c>
      <c r="K58" s="102" t="s">
        <v>45</v>
      </c>
      <c r="L58" s="38">
        <f aca="true" t="shared" si="7" ref="L58:R65">C11-C58</f>
        <v>265</v>
      </c>
      <c r="M58" s="38">
        <f t="shared" si="7"/>
        <v>-10</v>
      </c>
      <c r="N58" s="38">
        <f t="shared" si="7"/>
        <v>-35</v>
      </c>
      <c r="O58" s="38">
        <f t="shared" si="7"/>
        <v>-48</v>
      </c>
      <c r="P58" s="38">
        <f t="shared" si="7"/>
        <v>4</v>
      </c>
      <c r="Q58" s="38">
        <f t="shared" si="7"/>
        <v>0</v>
      </c>
      <c r="R58" s="38">
        <f t="shared" si="7"/>
        <v>176</v>
      </c>
    </row>
    <row r="59" spans="2:18" ht="12.75">
      <c r="B59" s="102" t="s">
        <v>136</v>
      </c>
      <c r="C59" s="345">
        <v>2429</v>
      </c>
      <c r="D59" s="345">
        <v>-31119</v>
      </c>
      <c r="E59" s="345">
        <v>-2245</v>
      </c>
      <c r="F59" s="345">
        <v>-1208</v>
      </c>
      <c r="G59" s="345">
        <v>-232</v>
      </c>
      <c r="H59" s="345">
        <v>6930</v>
      </c>
      <c r="I59" s="346">
        <v>-25445</v>
      </c>
      <c r="K59" s="102" t="s">
        <v>136</v>
      </c>
      <c r="L59" s="38">
        <f t="shared" si="7"/>
        <v>-5434</v>
      </c>
      <c r="M59" s="38">
        <f t="shared" si="7"/>
        <v>4350</v>
      </c>
      <c r="N59" s="38">
        <f t="shared" si="7"/>
        <v>-111</v>
      </c>
      <c r="O59" s="38">
        <f t="shared" si="7"/>
        <v>-228</v>
      </c>
      <c r="P59" s="38">
        <f t="shared" si="7"/>
        <v>-70</v>
      </c>
      <c r="Q59" s="38">
        <f t="shared" si="7"/>
        <v>-283</v>
      </c>
      <c r="R59" s="38">
        <f t="shared" si="7"/>
        <v>-1776</v>
      </c>
    </row>
    <row r="60" spans="2:18" ht="12.75">
      <c r="B60" s="39" t="s">
        <v>43</v>
      </c>
      <c r="C60" s="345">
        <v>-293</v>
      </c>
      <c r="D60" s="345">
        <v>-25539</v>
      </c>
      <c r="E60" s="345">
        <v>-264</v>
      </c>
      <c r="F60" s="345">
        <v>-856</v>
      </c>
      <c r="G60" s="345">
        <v>-114</v>
      </c>
      <c r="H60" s="345">
        <v>2849</v>
      </c>
      <c r="I60" s="346">
        <v>-24217</v>
      </c>
      <c r="K60" s="39" t="s">
        <v>43</v>
      </c>
      <c r="L60" s="38">
        <f t="shared" si="7"/>
        <v>28</v>
      </c>
      <c r="M60" s="38">
        <f t="shared" si="7"/>
        <v>3653</v>
      </c>
      <c r="N60" s="38">
        <f t="shared" si="7"/>
        <v>-21</v>
      </c>
      <c r="O60" s="38">
        <f t="shared" si="7"/>
        <v>-82</v>
      </c>
      <c r="P60" s="38">
        <f t="shared" si="7"/>
        <v>49</v>
      </c>
      <c r="Q60" s="38">
        <f t="shared" si="7"/>
        <v>-158</v>
      </c>
      <c r="R60" s="38">
        <f t="shared" si="7"/>
        <v>3469</v>
      </c>
    </row>
    <row r="61" spans="2:18" ht="12.75">
      <c r="B61" s="40" t="s">
        <v>44</v>
      </c>
      <c r="C61" s="345">
        <v>-903</v>
      </c>
      <c r="D61" s="345">
        <v>-513</v>
      </c>
      <c r="E61" s="345">
        <v>-1055</v>
      </c>
      <c r="F61" s="345">
        <v>-158</v>
      </c>
      <c r="G61" s="345">
        <v>-87</v>
      </c>
      <c r="H61" s="345">
        <v>2</v>
      </c>
      <c r="I61" s="346">
        <v>-2714</v>
      </c>
      <c r="K61" s="40" t="s">
        <v>44</v>
      </c>
      <c r="L61" s="38">
        <f t="shared" si="7"/>
        <v>27</v>
      </c>
      <c r="M61" s="38">
        <f t="shared" si="7"/>
        <v>75</v>
      </c>
      <c r="N61" s="38">
        <f t="shared" si="7"/>
        <v>60</v>
      </c>
      <c r="O61" s="38">
        <f t="shared" si="7"/>
        <v>-16</v>
      </c>
      <c r="P61" s="38">
        <f t="shared" si="7"/>
        <v>-4</v>
      </c>
      <c r="Q61" s="38">
        <f t="shared" si="7"/>
        <v>0</v>
      </c>
      <c r="R61" s="38">
        <f t="shared" si="7"/>
        <v>142</v>
      </c>
    </row>
    <row r="62" spans="2:18" ht="12.75">
      <c r="B62" s="39" t="s">
        <v>46</v>
      </c>
      <c r="C62" s="345">
        <v>-1111</v>
      </c>
      <c r="D62" s="345">
        <v>-4403</v>
      </c>
      <c r="E62" s="345">
        <v>-776</v>
      </c>
      <c r="F62" s="345">
        <v>-140</v>
      </c>
      <c r="G62" s="345">
        <v>-115</v>
      </c>
      <c r="H62" s="345">
        <v>3873</v>
      </c>
      <c r="I62" s="346">
        <v>-2672</v>
      </c>
      <c r="K62" s="39" t="s">
        <v>46</v>
      </c>
      <c r="L62" s="38">
        <f t="shared" si="7"/>
        <v>-17</v>
      </c>
      <c r="M62" s="38">
        <f t="shared" si="7"/>
        <v>-1</v>
      </c>
      <c r="N62" s="38">
        <f t="shared" si="7"/>
        <v>-11</v>
      </c>
      <c r="O62" s="38">
        <f t="shared" si="7"/>
        <v>-28</v>
      </c>
      <c r="P62" s="38">
        <f t="shared" si="7"/>
        <v>0</v>
      </c>
      <c r="Q62" s="38">
        <f t="shared" si="7"/>
        <v>-107</v>
      </c>
      <c r="R62" s="38">
        <f t="shared" si="7"/>
        <v>-164</v>
      </c>
    </row>
    <row r="63" spans="2:18" ht="12.75">
      <c r="B63" s="39" t="s">
        <v>47</v>
      </c>
      <c r="C63" s="345">
        <v>513</v>
      </c>
      <c r="D63" s="345">
        <v>58</v>
      </c>
      <c r="E63" s="345">
        <v>180</v>
      </c>
      <c r="F63" s="345">
        <v>0</v>
      </c>
      <c r="G63" s="345">
        <v>0</v>
      </c>
      <c r="H63" s="345">
        <v>202</v>
      </c>
      <c r="I63" s="346">
        <v>953</v>
      </c>
      <c r="K63" s="39" t="s">
        <v>47</v>
      </c>
      <c r="L63" s="38">
        <f t="shared" si="7"/>
        <v>-64</v>
      </c>
      <c r="M63" s="38">
        <f t="shared" si="7"/>
        <v>-22</v>
      </c>
      <c r="N63" s="38">
        <f t="shared" si="7"/>
        <v>12</v>
      </c>
      <c r="O63" s="38">
        <f t="shared" si="7"/>
        <v>0</v>
      </c>
      <c r="P63" s="38">
        <f t="shared" si="7"/>
        <v>0</v>
      </c>
      <c r="Q63" s="38">
        <f t="shared" si="7"/>
        <v>-12</v>
      </c>
      <c r="R63" s="38">
        <f t="shared" si="7"/>
        <v>-86</v>
      </c>
    </row>
    <row r="64" spans="2:18" ht="12.75">
      <c r="B64" s="39" t="s">
        <v>48</v>
      </c>
      <c r="C64" s="345">
        <v>-635</v>
      </c>
      <c r="D64" s="345">
        <v>-722</v>
      </c>
      <c r="E64" s="345">
        <v>-331</v>
      </c>
      <c r="F64" s="345">
        <v>-54</v>
      </c>
      <c r="G64" s="345">
        <v>3</v>
      </c>
      <c r="H64" s="345">
        <v>5</v>
      </c>
      <c r="I64" s="346">
        <v>-1734</v>
      </c>
      <c r="K64" s="39" t="s">
        <v>48</v>
      </c>
      <c r="L64" s="38">
        <f t="shared" si="7"/>
        <v>-551</v>
      </c>
      <c r="M64" s="38">
        <f t="shared" si="7"/>
        <v>645</v>
      </c>
      <c r="N64" s="38">
        <f t="shared" si="7"/>
        <v>-150</v>
      </c>
      <c r="O64" s="38">
        <f t="shared" si="7"/>
        <v>-102</v>
      </c>
      <c r="P64" s="38">
        <f t="shared" si="7"/>
        <v>-34</v>
      </c>
      <c r="Q64" s="38">
        <f t="shared" si="7"/>
        <v>-8</v>
      </c>
      <c r="R64" s="38">
        <f t="shared" si="7"/>
        <v>-200</v>
      </c>
    </row>
    <row r="65" spans="2:18" ht="12.75">
      <c r="B65" s="103" t="s">
        <v>137</v>
      </c>
      <c r="C65" s="347">
        <v>-3760</v>
      </c>
      <c r="D65" s="347">
        <v>-31361</v>
      </c>
      <c r="E65" s="347">
        <v>-3135</v>
      </c>
      <c r="F65" s="347">
        <v>-1520</v>
      </c>
      <c r="G65" s="347">
        <v>-331</v>
      </c>
      <c r="H65" s="347">
        <v>6933</v>
      </c>
      <c r="I65" s="348">
        <v>-33174</v>
      </c>
      <c r="K65" s="103" t="s">
        <v>137</v>
      </c>
      <c r="L65" s="107">
        <f t="shared" si="7"/>
        <v>-312</v>
      </c>
      <c r="M65" s="107">
        <f t="shared" si="7"/>
        <v>4340</v>
      </c>
      <c r="N65" s="107">
        <f t="shared" si="7"/>
        <v>-145</v>
      </c>
      <c r="O65" s="107">
        <f t="shared" si="7"/>
        <v>-276</v>
      </c>
      <c r="P65" s="107">
        <f t="shared" si="7"/>
        <v>15</v>
      </c>
      <c r="Q65" s="107">
        <f t="shared" si="7"/>
        <v>-285</v>
      </c>
      <c r="R65" s="107">
        <f t="shared" si="7"/>
        <v>3337</v>
      </c>
    </row>
    <row r="66" spans="2:18" ht="12.75">
      <c r="B66" s="102"/>
      <c r="C66" s="345"/>
      <c r="D66" s="345"/>
      <c r="E66" s="345"/>
      <c r="F66" s="345"/>
      <c r="G66" s="345"/>
      <c r="H66" s="345"/>
      <c r="I66" s="346"/>
      <c r="K66" s="102"/>
      <c r="L66" s="38"/>
      <c r="M66" s="38"/>
      <c r="N66" s="38"/>
      <c r="O66" s="38"/>
      <c r="P66" s="38"/>
      <c r="Q66" s="38"/>
      <c r="R66" s="45"/>
    </row>
    <row r="67" spans="2:18" ht="13.5" thickBot="1">
      <c r="B67" s="105" t="s">
        <v>50</v>
      </c>
      <c r="C67" s="349">
        <v>1095</v>
      </c>
      <c r="D67" s="349">
        <v>381</v>
      </c>
      <c r="E67" s="349">
        <v>1450</v>
      </c>
      <c r="F67" s="349">
        <v>367</v>
      </c>
      <c r="G67" s="349">
        <v>-6</v>
      </c>
      <c r="H67" s="349">
        <v>3</v>
      </c>
      <c r="I67" s="349">
        <v>3290</v>
      </c>
      <c r="K67" s="105" t="s">
        <v>50</v>
      </c>
      <c r="L67" s="49">
        <f aca="true" t="shared" si="8" ref="L67:R67">C20-C67</f>
        <v>-876</v>
      </c>
      <c r="M67" s="49">
        <f t="shared" si="8"/>
        <v>777</v>
      </c>
      <c r="N67" s="49">
        <f t="shared" si="8"/>
        <v>185</v>
      </c>
      <c r="O67" s="49">
        <f t="shared" si="8"/>
        <v>32</v>
      </c>
      <c r="P67" s="49">
        <f t="shared" si="8"/>
        <v>-69</v>
      </c>
      <c r="Q67" s="49">
        <f t="shared" si="8"/>
        <v>21</v>
      </c>
      <c r="R67" s="49">
        <f t="shared" si="8"/>
        <v>70</v>
      </c>
    </row>
    <row r="68" spans="2:18" ht="13.5" thickTop="1">
      <c r="B68" s="102"/>
      <c r="C68" s="345"/>
      <c r="D68" s="345"/>
      <c r="E68" s="345"/>
      <c r="F68" s="345"/>
      <c r="G68" s="345"/>
      <c r="H68" s="345"/>
      <c r="I68" s="346"/>
      <c r="K68" s="102"/>
      <c r="L68" s="38"/>
      <c r="M68" s="38"/>
      <c r="N68" s="38"/>
      <c r="O68" s="38"/>
      <c r="P68" s="38"/>
      <c r="Q68" s="38"/>
      <c r="R68" s="38"/>
    </row>
    <row r="69" spans="2:18" ht="12.75">
      <c r="B69" s="102" t="s">
        <v>138</v>
      </c>
      <c r="C69" s="345">
        <v>-161</v>
      </c>
      <c r="D69" s="345">
        <v>853</v>
      </c>
      <c r="E69" s="345">
        <v>4</v>
      </c>
      <c r="F69" s="345">
        <v>-91</v>
      </c>
      <c r="G69" s="345">
        <v>-5</v>
      </c>
      <c r="H69" s="345">
        <v>-825</v>
      </c>
      <c r="I69" s="346">
        <v>-225</v>
      </c>
      <c r="K69" s="102" t="s">
        <v>138</v>
      </c>
      <c r="L69" s="38"/>
      <c r="M69" s="38"/>
      <c r="N69" s="38"/>
      <c r="O69" s="38"/>
      <c r="P69" s="38"/>
      <c r="Q69" s="38"/>
      <c r="R69" s="38">
        <f>I22-I69</f>
        <v>149</v>
      </c>
    </row>
    <row r="70" spans="2:18" ht="12.75">
      <c r="B70" s="102" t="s">
        <v>53</v>
      </c>
      <c r="C70" s="345"/>
      <c r="D70" s="345">
        <v>-51</v>
      </c>
      <c r="E70" s="345"/>
      <c r="F70" s="345"/>
      <c r="G70" s="345"/>
      <c r="H70" s="345"/>
      <c r="I70" s="346">
        <v>-51</v>
      </c>
      <c r="K70" s="102" t="s">
        <v>53</v>
      </c>
      <c r="L70" s="38"/>
      <c r="M70" s="38">
        <f>D23-D70</f>
        <v>51</v>
      </c>
      <c r="N70" s="38"/>
      <c r="O70" s="38"/>
      <c r="P70" s="38"/>
      <c r="Q70" s="38"/>
      <c r="R70" s="38">
        <f>I23-I70</f>
        <v>-23</v>
      </c>
    </row>
    <row r="71" spans="2:18" ht="12.75">
      <c r="B71" s="102"/>
      <c r="C71" s="345"/>
      <c r="D71" s="345"/>
      <c r="E71" s="345"/>
      <c r="F71" s="345"/>
      <c r="G71" s="345"/>
      <c r="H71" s="345"/>
      <c r="I71" s="346"/>
      <c r="K71" s="102"/>
      <c r="L71" s="38"/>
      <c r="M71" s="38"/>
      <c r="N71" s="38"/>
      <c r="O71" s="38"/>
      <c r="P71" s="38"/>
      <c r="Q71" s="38"/>
      <c r="R71" s="38"/>
    </row>
    <row r="72" spans="2:18" ht="12.75">
      <c r="B72" s="108" t="s">
        <v>54</v>
      </c>
      <c r="C72" s="347"/>
      <c r="D72" s="347"/>
      <c r="E72" s="347"/>
      <c r="F72" s="347"/>
      <c r="G72" s="347"/>
      <c r="H72" s="347"/>
      <c r="I72" s="348">
        <v>3014</v>
      </c>
      <c r="K72" s="108" t="s">
        <v>54</v>
      </c>
      <c r="L72" s="107"/>
      <c r="M72" s="107"/>
      <c r="N72" s="107"/>
      <c r="O72" s="107"/>
      <c r="P72" s="107"/>
      <c r="Q72" s="107"/>
      <c r="R72" s="34">
        <f>I25-I72</f>
        <v>196</v>
      </c>
    </row>
    <row r="73" spans="2:18" ht="12.75">
      <c r="B73" s="102"/>
      <c r="C73" s="345"/>
      <c r="D73" s="345"/>
      <c r="E73" s="345"/>
      <c r="F73" s="345"/>
      <c r="G73" s="345"/>
      <c r="H73" s="345"/>
      <c r="I73" s="346"/>
      <c r="K73" s="102"/>
      <c r="L73" s="38"/>
      <c r="M73" s="38"/>
      <c r="N73" s="38"/>
      <c r="O73" s="38"/>
      <c r="P73" s="38"/>
      <c r="Q73" s="38"/>
      <c r="R73" s="38"/>
    </row>
    <row r="74" spans="2:18" ht="12.75">
      <c r="B74" s="102" t="s">
        <v>55</v>
      </c>
      <c r="C74" s="345">
        <v>-56</v>
      </c>
      <c r="D74" s="345">
        <v>-509</v>
      </c>
      <c r="E74" s="345">
        <v>-267</v>
      </c>
      <c r="F74" s="345">
        <v>-45</v>
      </c>
      <c r="G74" s="345">
        <v>-1</v>
      </c>
      <c r="H74" s="345"/>
      <c r="I74" s="346">
        <v>-878</v>
      </c>
      <c r="K74" s="102" t="s">
        <v>55</v>
      </c>
      <c r="L74" s="38"/>
      <c r="M74" s="38"/>
      <c r="N74" s="38"/>
      <c r="O74" s="38"/>
      <c r="P74" s="38"/>
      <c r="Q74" s="38"/>
      <c r="R74" s="38">
        <f>I27-I74</f>
        <v>17</v>
      </c>
    </row>
    <row r="75" spans="2:18" ht="12.75">
      <c r="B75" s="102"/>
      <c r="C75" s="345"/>
      <c r="D75" s="345"/>
      <c r="E75" s="345"/>
      <c r="F75" s="345"/>
      <c r="G75" s="345"/>
      <c r="H75" s="345"/>
      <c r="I75" s="346"/>
      <c r="K75" s="102"/>
      <c r="L75" s="38"/>
      <c r="M75" s="38"/>
      <c r="N75" s="38"/>
      <c r="O75" s="38"/>
      <c r="P75" s="38"/>
      <c r="Q75" s="38"/>
      <c r="R75" s="38"/>
    </row>
    <row r="76" spans="2:18" ht="13.5" thickBot="1">
      <c r="B76" s="105" t="s">
        <v>139</v>
      </c>
      <c r="C76" s="350"/>
      <c r="D76" s="350"/>
      <c r="E76" s="350"/>
      <c r="F76" s="350"/>
      <c r="G76" s="350"/>
      <c r="H76" s="350"/>
      <c r="I76" s="349">
        <v>2136</v>
      </c>
      <c r="K76" s="105" t="s">
        <v>139</v>
      </c>
      <c r="L76" s="117"/>
      <c r="M76" s="117"/>
      <c r="N76" s="117"/>
      <c r="O76" s="117"/>
      <c r="P76" s="117"/>
      <c r="Q76" s="117"/>
      <c r="R76" s="49">
        <f>I29-I76</f>
        <v>213</v>
      </c>
    </row>
    <row r="77" spans="2:18" ht="13.5" thickTop="1">
      <c r="B77" s="112"/>
      <c r="C77" s="345"/>
      <c r="D77" s="345"/>
      <c r="E77" s="345"/>
      <c r="F77" s="345"/>
      <c r="G77" s="345"/>
      <c r="H77" s="345"/>
      <c r="I77" s="346"/>
      <c r="K77" s="112"/>
      <c r="L77" s="38"/>
      <c r="M77" s="38"/>
      <c r="N77" s="38"/>
      <c r="O77" s="38"/>
      <c r="P77" s="38"/>
      <c r="Q77" s="38"/>
      <c r="R77" s="45"/>
    </row>
    <row r="78" spans="2:18" ht="12.75">
      <c r="B78" s="112" t="s">
        <v>140</v>
      </c>
      <c r="C78" s="345"/>
      <c r="D78" s="345"/>
      <c r="E78" s="345"/>
      <c r="F78" s="345"/>
      <c r="G78" s="345"/>
      <c r="H78" s="345"/>
      <c r="I78" s="346"/>
      <c r="K78" s="112" t="s">
        <v>140</v>
      </c>
      <c r="L78" s="98"/>
      <c r="M78" s="98"/>
      <c r="N78" s="98"/>
      <c r="O78" s="98"/>
      <c r="P78" s="98"/>
      <c r="Q78" s="98"/>
      <c r="R78" s="98"/>
    </row>
    <row r="79" spans="2:18" ht="12.75">
      <c r="B79" s="102" t="s">
        <v>141</v>
      </c>
      <c r="C79" s="345">
        <v>14743</v>
      </c>
      <c r="D79" s="345">
        <v>18283</v>
      </c>
      <c r="E79" s="345">
        <v>14331</v>
      </c>
      <c r="F79" s="345">
        <v>4256</v>
      </c>
      <c r="G79" s="345">
        <v>281</v>
      </c>
      <c r="H79" s="345">
        <v>-5240</v>
      </c>
      <c r="I79" s="346">
        <v>46654</v>
      </c>
      <c r="K79" s="102" t="s">
        <v>141</v>
      </c>
      <c r="L79" s="98">
        <f aca="true" t="shared" si="9" ref="L79:R82">_xlfn.IFERROR(C79/C119-1,"")</f>
      </c>
      <c r="M79" s="98">
        <f t="shared" si="9"/>
      </c>
      <c r="N79" s="98">
        <f t="shared" si="9"/>
      </c>
      <c r="O79" s="98">
        <f t="shared" si="9"/>
      </c>
      <c r="P79" s="98">
        <f t="shared" si="9"/>
      </c>
      <c r="Q79" s="98">
        <f t="shared" si="9"/>
      </c>
      <c r="R79" s="98">
        <f t="shared" si="9"/>
      </c>
    </row>
    <row r="80" spans="2:18" ht="12.75">
      <c r="B80" s="102" t="s">
        <v>142</v>
      </c>
      <c r="C80" s="345"/>
      <c r="D80" s="345">
        <v>840</v>
      </c>
      <c r="E80" s="345"/>
      <c r="F80" s="345"/>
      <c r="G80" s="345"/>
      <c r="H80" s="345"/>
      <c r="I80" s="346">
        <v>840</v>
      </c>
      <c r="K80" s="102" t="s">
        <v>142</v>
      </c>
      <c r="L80" s="98">
        <f t="shared" si="9"/>
      </c>
      <c r="M80" s="98">
        <f t="shared" si="9"/>
      </c>
      <c r="N80" s="98">
        <f t="shared" si="9"/>
      </c>
      <c r="O80" s="98">
        <f t="shared" si="9"/>
      </c>
      <c r="P80" s="98">
        <f t="shared" si="9"/>
      </c>
      <c r="Q80" s="98">
        <f t="shared" si="9"/>
      </c>
      <c r="R80" s="98">
        <f t="shared" si="9"/>
      </c>
    </row>
    <row r="81" spans="2:18" ht="12.75">
      <c r="B81" s="102" t="s">
        <v>143</v>
      </c>
      <c r="C81" s="345"/>
      <c r="D81" s="345"/>
      <c r="E81" s="345"/>
      <c r="F81" s="345"/>
      <c r="G81" s="345"/>
      <c r="H81" s="345"/>
      <c r="I81" s="346">
        <v>755</v>
      </c>
      <c r="K81" s="102" t="s">
        <v>143</v>
      </c>
      <c r="L81" s="98">
        <f t="shared" si="9"/>
      </c>
      <c r="M81" s="98">
        <f t="shared" si="9"/>
      </c>
      <c r="N81" s="98">
        <f t="shared" si="9"/>
      </c>
      <c r="O81" s="98">
        <f t="shared" si="9"/>
      </c>
      <c r="P81" s="98">
        <f t="shared" si="9"/>
      </c>
      <c r="Q81" s="98">
        <f t="shared" si="9"/>
      </c>
      <c r="R81" s="98">
        <f t="shared" si="9"/>
      </c>
    </row>
    <row r="82" spans="2:18" ht="12.75">
      <c r="B82" s="102" t="s">
        <v>69</v>
      </c>
      <c r="C82" s="345"/>
      <c r="D82" s="345"/>
      <c r="E82" s="345"/>
      <c r="F82" s="345"/>
      <c r="G82" s="345"/>
      <c r="H82" s="345"/>
      <c r="I82" s="346">
        <v>1575</v>
      </c>
      <c r="K82" s="102" t="s">
        <v>69</v>
      </c>
      <c r="L82" s="98">
        <f t="shared" si="9"/>
      </c>
      <c r="M82" s="98">
        <f t="shared" si="9"/>
      </c>
      <c r="N82" s="98">
        <f t="shared" si="9"/>
      </c>
      <c r="O82" s="98">
        <f t="shared" si="9"/>
      </c>
      <c r="P82" s="98">
        <f t="shared" si="9"/>
      </c>
      <c r="Q82" s="98">
        <f t="shared" si="9"/>
      </c>
      <c r="R82" s="98">
        <f t="shared" si="9"/>
      </c>
    </row>
    <row r="83" spans="2:18" ht="12.75">
      <c r="B83" s="102"/>
      <c r="C83" s="345"/>
      <c r="D83" s="345"/>
      <c r="E83" s="345"/>
      <c r="F83" s="345"/>
      <c r="G83" s="345"/>
      <c r="H83" s="345"/>
      <c r="I83" s="346"/>
      <c r="K83" s="102"/>
      <c r="L83" s="98"/>
      <c r="M83" s="98"/>
      <c r="N83" s="98"/>
      <c r="O83" s="98"/>
      <c r="P83" s="98"/>
      <c r="Q83" s="98"/>
      <c r="R83" s="98"/>
    </row>
    <row r="84" spans="2:18" ht="13.5" thickBot="1">
      <c r="B84" s="105" t="s">
        <v>78</v>
      </c>
      <c r="C84" s="349"/>
      <c r="D84" s="349"/>
      <c r="E84" s="349"/>
      <c r="F84" s="349"/>
      <c r="G84" s="349"/>
      <c r="H84" s="349"/>
      <c r="I84" s="349">
        <v>49825</v>
      </c>
      <c r="K84" s="105" t="s">
        <v>78</v>
      </c>
      <c r="L84" s="106">
        <f aca="true" t="shared" si="10" ref="L84:R84">_xlfn.IFERROR(C84/C124-1,"")</f>
      </c>
      <c r="M84" s="106">
        <f t="shared" si="10"/>
      </c>
      <c r="N84" s="106">
        <f t="shared" si="10"/>
      </c>
      <c r="O84" s="106">
        <f t="shared" si="10"/>
      </c>
      <c r="P84" s="106">
        <f t="shared" si="10"/>
      </c>
      <c r="Q84" s="106">
        <f t="shared" si="10"/>
      </c>
      <c r="R84" s="106">
        <f t="shared" si="10"/>
      </c>
    </row>
    <row r="85" spans="2:18" ht="13.5" thickTop="1">
      <c r="B85" s="102"/>
      <c r="C85" s="345"/>
      <c r="D85" s="345"/>
      <c r="E85" s="345"/>
      <c r="F85" s="345"/>
      <c r="G85" s="345"/>
      <c r="H85" s="345"/>
      <c r="I85" s="346"/>
      <c r="K85" s="102"/>
      <c r="L85" s="98"/>
      <c r="M85" s="98"/>
      <c r="N85" s="98"/>
      <c r="O85" s="98"/>
      <c r="P85" s="98"/>
      <c r="Q85" s="98"/>
      <c r="R85" s="98"/>
    </row>
    <row r="86" spans="2:18" ht="12.75">
      <c r="B86" s="102" t="s">
        <v>85</v>
      </c>
      <c r="C86" s="345"/>
      <c r="D86" s="345"/>
      <c r="E86" s="345"/>
      <c r="F86" s="345"/>
      <c r="G86" s="345"/>
      <c r="H86" s="345"/>
      <c r="I86" s="346">
        <v>30741</v>
      </c>
      <c r="K86" s="102" t="s">
        <v>85</v>
      </c>
      <c r="L86" s="98">
        <f aca="true" t="shared" si="11" ref="L86:R89">_xlfn.IFERROR(C86/C126-1,"")</f>
      </c>
      <c r="M86" s="98">
        <f t="shared" si="11"/>
      </c>
      <c r="N86" s="98">
        <f t="shared" si="11"/>
      </c>
      <c r="O86" s="98">
        <f t="shared" si="11"/>
      </c>
      <c r="P86" s="98">
        <f t="shared" si="11"/>
      </c>
      <c r="Q86" s="98">
        <f t="shared" si="11"/>
      </c>
      <c r="R86" s="98">
        <f t="shared" si="11"/>
      </c>
    </row>
    <row r="87" spans="2:18" ht="12.75">
      <c r="B87" s="102" t="s">
        <v>144</v>
      </c>
      <c r="C87" s="345">
        <v>4065</v>
      </c>
      <c r="D87" s="345">
        <v>4616</v>
      </c>
      <c r="E87" s="345">
        <v>2515</v>
      </c>
      <c r="F87" s="345">
        <v>2016</v>
      </c>
      <c r="G87" s="345">
        <v>128</v>
      </c>
      <c r="H87" s="345">
        <v>-4948</v>
      </c>
      <c r="I87" s="346">
        <v>8392</v>
      </c>
      <c r="K87" s="102" t="s">
        <v>144</v>
      </c>
      <c r="L87" s="98">
        <f t="shared" si="11"/>
      </c>
      <c r="M87" s="98">
        <f t="shared" si="11"/>
      </c>
      <c r="N87" s="98">
        <f t="shared" si="11"/>
      </c>
      <c r="O87" s="98">
        <f t="shared" si="11"/>
      </c>
      <c r="P87" s="98">
        <f t="shared" si="11"/>
      </c>
      <c r="Q87" s="98">
        <f t="shared" si="11"/>
      </c>
      <c r="R87" s="98">
        <f t="shared" si="11"/>
      </c>
    </row>
    <row r="88" spans="2:18" ht="12.75">
      <c r="B88" s="102" t="s">
        <v>145</v>
      </c>
      <c r="C88" s="345"/>
      <c r="D88" s="345"/>
      <c r="E88" s="345"/>
      <c r="F88" s="345"/>
      <c r="G88" s="345"/>
      <c r="H88" s="345"/>
      <c r="I88" s="346">
        <v>7602</v>
      </c>
      <c r="K88" s="102" t="s">
        <v>145</v>
      </c>
      <c r="L88" s="98">
        <f t="shared" si="11"/>
      </c>
      <c r="M88" s="98">
        <f t="shared" si="11"/>
      </c>
      <c r="N88" s="98">
        <f t="shared" si="11"/>
      </c>
      <c r="O88" s="98">
        <f t="shared" si="11"/>
      </c>
      <c r="P88" s="98">
        <f t="shared" si="11"/>
      </c>
      <c r="Q88" s="98">
        <f t="shared" si="11"/>
      </c>
      <c r="R88" s="98">
        <f t="shared" si="11"/>
      </c>
    </row>
    <row r="89" spans="2:18" ht="12.75">
      <c r="B89" s="102" t="s">
        <v>89</v>
      </c>
      <c r="C89" s="345"/>
      <c r="D89" s="345"/>
      <c r="E89" s="345"/>
      <c r="F89" s="345"/>
      <c r="G89" s="345"/>
      <c r="H89" s="345"/>
      <c r="I89" s="346">
        <v>3090</v>
      </c>
      <c r="K89" s="102" t="s">
        <v>89</v>
      </c>
      <c r="L89" s="98">
        <f t="shared" si="11"/>
      </c>
      <c r="M89" s="98">
        <f t="shared" si="11"/>
      </c>
      <c r="N89" s="98">
        <f t="shared" si="11"/>
      </c>
      <c r="O89" s="98">
        <f t="shared" si="11"/>
      </c>
      <c r="P89" s="98">
        <f t="shared" si="11"/>
      </c>
      <c r="Q89" s="98">
        <f t="shared" si="11"/>
      </c>
      <c r="R89" s="98">
        <f t="shared" si="11"/>
      </c>
    </row>
    <row r="90" spans="2:18" ht="12.75">
      <c r="B90" s="102"/>
      <c r="C90" s="345"/>
      <c r="D90" s="345"/>
      <c r="E90" s="345"/>
      <c r="F90" s="345"/>
      <c r="G90" s="345"/>
      <c r="H90" s="345"/>
      <c r="I90" s="346"/>
      <c r="K90" s="102"/>
      <c r="L90" s="98"/>
      <c r="M90" s="98"/>
      <c r="N90" s="98"/>
      <c r="O90" s="98"/>
      <c r="P90" s="98"/>
      <c r="Q90" s="98"/>
      <c r="R90" s="98"/>
    </row>
    <row r="91" spans="2:18" ht="13.5" thickBot="1">
      <c r="B91" s="105" t="s">
        <v>96</v>
      </c>
      <c r="C91" s="349"/>
      <c r="D91" s="349"/>
      <c r="E91" s="349"/>
      <c r="F91" s="349"/>
      <c r="G91" s="349"/>
      <c r="H91" s="349"/>
      <c r="I91" s="349">
        <v>49825</v>
      </c>
      <c r="K91" s="105" t="s">
        <v>96</v>
      </c>
      <c r="L91" s="106">
        <f aca="true" t="shared" si="12" ref="L91:R91">_xlfn.IFERROR(C91/C131-1,"")</f>
      </c>
      <c r="M91" s="106">
        <f t="shared" si="12"/>
      </c>
      <c r="N91" s="106">
        <f t="shared" si="12"/>
      </c>
      <c r="O91" s="106">
        <f t="shared" si="12"/>
      </c>
      <c r="P91" s="106">
        <f t="shared" si="12"/>
      </c>
      <c r="Q91" s="106">
        <f t="shared" si="12"/>
      </c>
      <c r="R91" s="106">
        <f t="shared" si="12"/>
      </c>
    </row>
    <row r="92" spans="2:18" ht="13.5" thickTop="1">
      <c r="B92" s="112"/>
      <c r="C92" s="345"/>
      <c r="D92" s="345"/>
      <c r="E92" s="345"/>
      <c r="F92" s="345"/>
      <c r="G92" s="345"/>
      <c r="H92" s="345"/>
      <c r="I92" s="346"/>
      <c r="K92" s="112"/>
      <c r="L92" s="38"/>
      <c r="M92" s="38"/>
      <c r="N92" s="38"/>
      <c r="O92" s="38"/>
      <c r="P92" s="38"/>
      <c r="Q92" s="38"/>
      <c r="R92" s="45"/>
    </row>
    <row r="93" spans="2:18" ht="12.75">
      <c r="B93" s="112" t="s">
        <v>146</v>
      </c>
      <c r="C93" s="345"/>
      <c r="D93" s="345"/>
      <c r="E93" s="345"/>
      <c r="F93" s="345"/>
      <c r="G93" s="345"/>
      <c r="H93" s="345"/>
      <c r="I93" s="346"/>
      <c r="K93" s="112" t="s">
        <v>146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3" t="s">
        <v>147</v>
      </c>
      <c r="C94" s="350">
        <v>-1460</v>
      </c>
      <c r="D94" s="350">
        <v>-171</v>
      </c>
      <c r="E94" s="350">
        <v>-1180</v>
      </c>
      <c r="F94" s="350">
        <v>-353</v>
      </c>
      <c r="G94" s="350">
        <v>-7</v>
      </c>
      <c r="H94" s="350">
        <v>17</v>
      </c>
      <c r="I94" s="349">
        <v>-3154</v>
      </c>
      <c r="K94" s="113" t="s">
        <v>147</v>
      </c>
      <c r="L94" s="117">
        <f aca="true" t="shared" si="13" ref="L94:R95">C47-C94</f>
        <v>146</v>
      </c>
      <c r="M94" s="117">
        <f t="shared" si="13"/>
        <v>50</v>
      </c>
      <c r="N94" s="117">
        <f t="shared" si="13"/>
        <v>57</v>
      </c>
      <c r="O94" s="117">
        <f t="shared" si="13"/>
        <v>-38</v>
      </c>
      <c r="P94" s="117">
        <f t="shared" si="13"/>
        <v>-2</v>
      </c>
      <c r="Q94" s="117">
        <f t="shared" si="13"/>
        <v>-27</v>
      </c>
      <c r="R94" s="49">
        <f t="shared" si="13"/>
        <v>186</v>
      </c>
    </row>
    <row r="95" spans="2:18" ht="13.5" thickTop="1">
      <c r="B95" s="102" t="s">
        <v>148</v>
      </c>
      <c r="C95" s="345">
        <v>-2947</v>
      </c>
      <c r="D95" s="345">
        <v>-1797</v>
      </c>
      <c r="E95" s="345">
        <v>-121</v>
      </c>
      <c r="F95" s="345">
        <v>-56</v>
      </c>
      <c r="G95" s="345">
        <v>-18</v>
      </c>
      <c r="H95" s="345">
        <v>0</v>
      </c>
      <c r="I95" s="346">
        <v>-4939</v>
      </c>
      <c r="K95" s="102" t="s">
        <v>148</v>
      </c>
      <c r="L95" s="38">
        <f t="shared" si="13"/>
        <v>-871.0670395927291</v>
      </c>
      <c r="M95" s="38">
        <f t="shared" si="13"/>
        <v>299.12773021787007</v>
      </c>
      <c r="N95" s="38">
        <f t="shared" si="13"/>
        <v>-9.546615509999981</v>
      </c>
      <c r="O95" s="38">
        <f t="shared" si="13"/>
        <v>-43.31032124300002</v>
      </c>
      <c r="P95" s="38">
        <f t="shared" si="13"/>
        <v>-17.607010300549923</v>
      </c>
      <c r="Q95" s="38">
        <f t="shared" si="13"/>
        <v>1.8857144437894713</v>
      </c>
      <c r="R95" s="45">
        <f t="shared" si="13"/>
        <v>-640.5175419846182</v>
      </c>
    </row>
    <row r="96" spans="2:18" ht="13.5" thickBot="1">
      <c r="B96" s="114" t="s">
        <v>149</v>
      </c>
      <c r="C96" s="358"/>
      <c r="D96" s="358"/>
      <c r="E96" s="358"/>
      <c r="F96" s="358"/>
      <c r="G96" s="358"/>
      <c r="H96" s="358"/>
      <c r="I96" s="359">
        <v>-34</v>
      </c>
      <c r="K96" s="114" t="s">
        <v>149</v>
      </c>
      <c r="L96" s="118"/>
      <c r="M96" s="118"/>
      <c r="N96" s="118"/>
      <c r="O96" s="118"/>
      <c r="P96" s="118"/>
      <c r="Q96" s="118"/>
      <c r="R96" s="118">
        <f>I49-I96</f>
        <v>1.5957947400001515</v>
      </c>
    </row>
    <row r="97" spans="2:9" ht="13.5" thickTop="1">
      <c r="B97" s="15"/>
      <c r="C97" s="15"/>
      <c r="D97" s="15"/>
      <c r="E97" s="15"/>
      <c r="F97" s="15"/>
      <c r="G97" s="15"/>
      <c r="H97" s="15"/>
      <c r="I97" s="15"/>
    </row>
    <row r="98" spans="2:9" ht="12.75">
      <c r="B98" s="15"/>
      <c r="C98" s="15"/>
      <c r="D98" s="15"/>
      <c r="E98" s="15"/>
      <c r="F98" s="15"/>
      <c r="G98" s="15"/>
      <c r="H98" s="15"/>
      <c r="I98" s="15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C2:I2"/>
    <mergeCell ref="L2:R2"/>
    <mergeCell ref="L52:R52"/>
  </mergeCells>
  <hyperlinks>
    <hyperlink ref="C4" location="PGNiG Q4 2015_EN.xls#'Segment_E&amp;P_quarterly_2013-15'!A1" display="Exploration and production"/>
    <hyperlink ref="D4" location="PGNiG Q4 2015_EN.xls#'Segment_T&amp;S_quarterly_2013-15'!A1" display="Trade and storage"/>
    <hyperlink ref="E4" location="PGNiG Q4 2015_EN.xls#'Segment_D_quarterly_2013-15'!A1" display="Distribution"/>
    <hyperlink ref="F4" location="PGNiG Q4 2015_EN.xls#'Segment_Gen_quarterly_2013-15'!A1" display="Genera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2016-11-08T13:04:27Z</cp:lastPrinted>
  <dcterms:created xsi:type="dcterms:W3CDTF">2007-11-13T09:27:33Z</dcterms:created>
  <dcterms:modified xsi:type="dcterms:W3CDTF">2017-04-19T07:22:50Z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